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155" yWindow="-15" windowWidth="12495" windowHeight="12540" activeTab="1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E70" i="1" l="1"/>
  <c r="E66" i="1"/>
  <c r="E38" i="1"/>
  <c r="E36" i="1"/>
  <c r="E33" i="1"/>
  <c r="K7" i="1" l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K48" i="1"/>
  <c r="L48" i="1" s="1"/>
  <c r="K49" i="1"/>
  <c r="L49" i="1" s="1"/>
  <c r="K50" i="1"/>
  <c r="L50" i="1" s="1"/>
  <c r="K51" i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K73" i="1"/>
  <c r="L73" i="1" s="1"/>
  <c r="K74" i="1"/>
  <c r="L74" i="1" s="1"/>
  <c r="K75" i="1"/>
  <c r="L75" i="1" s="1"/>
  <c r="K76" i="1"/>
  <c r="K77" i="1"/>
  <c r="K78" i="1"/>
  <c r="K79" i="1"/>
  <c r="L79" i="1" s="1"/>
  <c r="K80" i="1"/>
  <c r="K81" i="1"/>
  <c r="L81" i="1" s="1"/>
  <c r="K82" i="1"/>
  <c r="K83" i="1"/>
  <c r="K84" i="1"/>
  <c r="K85" i="1"/>
  <c r="L85" i="1" s="1"/>
  <c r="K86" i="1"/>
  <c r="K87" i="1"/>
  <c r="K88" i="1"/>
  <c r="K89" i="1"/>
  <c r="L89" i="1" s="1"/>
  <c r="K90" i="1"/>
  <c r="L90" i="1" s="1"/>
  <c r="K91" i="1"/>
  <c r="K92" i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6" i="1"/>
  <c r="L6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6" i="1"/>
  <c r="I13" i="1"/>
  <c r="I48" i="1"/>
  <c r="I53" i="1"/>
  <c r="I78" i="1"/>
  <c r="I86" i="1"/>
  <c r="I87" i="1"/>
  <c r="I88" i="1"/>
  <c r="I90" i="1"/>
  <c r="I91" i="1"/>
  <c r="I92" i="1"/>
  <c r="I94" i="1"/>
  <c r="I97" i="1"/>
  <c r="I98" i="1"/>
  <c r="I99" i="1"/>
  <c r="I100" i="1"/>
  <c r="I101" i="1"/>
  <c r="I102" i="1"/>
  <c r="I103" i="1"/>
  <c r="I104" i="1"/>
  <c r="F5" i="1" l="1"/>
  <c r="K5" i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9" i="2"/>
  <c r="H8" i="2"/>
  <c r="I8" i="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C39" i="1"/>
  <c r="D39" i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46" i="1"/>
  <c r="I46" i="1" s="1"/>
  <c r="E47" i="1"/>
  <c r="I47" i="1" s="1"/>
  <c r="E49" i="1"/>
  <c r="I49" i="1" s="1"/>
  <c r="E50" i="1"/>
  <c r="I50" i="1" s="1"/>
  <c r="E51" i="1"/>
  <c r="I51" i="1" s="1"/>
  <c r="D52" i="1"/>
  <c r="C7" i="2" l="1"/>
  <c r="E7" i="2" l="1"/>
  <c r="H5" i="1"/>
  <c r="E85" i="1" l="1"/>
  <c r="I85" i="1" s="1"/>
  <c r="E89" i="1"/>
  <c r="I89" i="1" s="1"/>
  <c r="E83" i="1"/>
  <c r="I83" i="1" s="1"/>
  <c r="I66" i="1"/>
  <c r="I70" i="1"/>
  <c r="E60" i="1"/>
  <c r="I60" i="1" s="1"/>
  <c r="E65" i="1"/>
  <c r="I65" i="1" s="1"/>
  <c r="I38" i="1"/>
  <c r="I33" i="1"/>
  <c r="K100" i="1" l="1"/>
  <c r="L100" i="1" s="1"/>
  <c r="K101" i="1"/>
  <c r="L101" i="1" s="1"/>
  <c r="K102" i="1"/>
  <c r="L102" i="1" s="1"/>
  <c r="K103" i="1"/>
  <c r="L103" i="1" s="1"/>
  <c r="K104" i="1"/>
  <c r="L104" i="1" s="1"/>
  <c r="E75" i="1" l="1"/>
  <c r="I75" i="1" s="1"/>
  <c r="E67" i="1"/>
  <c r="I67" i="1" s="1"/>
  <c r="E20" i="1"/>
  <c r="I20" i="1" s="1"/>
  <c r="E17" i="1"/>
  <c r="I17" i="1" s="1"/>
  <c r="E12" i="1"/>
  <c r="I12" i="1" s="1"/>
  <c r="E61" i="1" l="1"/>
  <c r="I61" i="1" s="1"/>
  <c r="H6" i="2" l="1"/>
  <c r="I6" i="2" s="1"/>
  <c r="G6" i="2"/>
  <c r="J5" i="1" l="1"/>
  <c r="L5" i="1" l="1"/>
  <c r="E23" i="1"/>
  <c r="I23" i="1" s="1"/>
  <c r="I36" i="1"/>
  <c r="G28" i="2"/>
  <c r="H28" i="2" s="1"/>
  <c r="I28" i="2" s="1"/>
  <c r="G27" i="2"/>
  <c r="H27" i="2" s="1"/>
  <c r="D7" i="2"/>
  <c r="B7" i="2"/>
  <c r="F7" i="2" s="1"/>
  <c r="E6" i="2"/>
  <c r="D6" i="2"/>
  <c r="C6" i="2"/>
  <c r="B6" i="2"/>
  <c r="B5" i="2" s="1"/>
  <c r="E96" i="1"/>
  <c r="I96" i="1" s="1"/>
  <c r="E95" i="1"/>
  <c r="I95" i="1" s="1"/>
  <c r="E93" i="1"/>
  <c r="I93" i="1" s="1"/>
  <c r="E82" i="1"/>
  <c r="I82" i="1" s="1"/>
  <c r="E81" i="1"/>
  <c r="I81" i="1" s="1"/>
  <c r="E80" i="1"/>
  <c r="I80" i="1" s="1"/>
  <c r="E79" i="1"/>
  <c r="I79" i="1" s="1"/>
  <c r="E77" i="1"/>
  <c r="I77" i="1" s="1"/>
  <c r="E76" i="1"/>
  <c r="I76" i="1" s="1"/>
  <c r="C74" i="1"/>
  <c r="E74" i="1" s="1"/>
  <c r="I74" i="1" s="1"/>
  <c r="E73" i="1"/>
  <c r="I73" i="1" s="1"/>
  <c r="E72" i="1"/>
  <c r="I72" i="1" s="1"/>
  <c r="E71" i="1"/>
  <c r="I71" i="1" s="1"/>
  <c r="E69" i="1"/>
  <c r="I69" i="1" s="1"/>
  <c r="E68" i="1"/>
  <c r="I68" i="1" s="1"/>
  <c r="D66" i="1"/>
  <c r="C66" i="1"/>
  <c r="E64" i="1"/>
  <c r="I64" i="1" s="1"/>
  <c r="E63" i="1"/>
  <c r="I63" i="1" s="1"/>
  <c r="E62" i="1"/>
  <c r="I62" i="1" s="1"/>
  <c r="D60" i="1"/>
  <c r="C60" i="1"/>
  <c r="C59" i="1"/>
  <c r="E58" i="1"/>
  <c r="I58" i="1" s="1"/>
  <c r="E57" i="1"/>
  <c r="I57" i="1" s="1"/>
  <c r="E56" i="1"/>
  <c r="I56" i="1" s="1"/>
  <c r="E55" i="1"/>
  <c r="I55" i="1" s="1"/>
  <c r="E54" i="1"/>
  <c r="I54" i="1" s="1"/>
  <c r="E37" i="1"/>
  <c r="I37" i="1" s="1"/>
  <c r="E35" i="1"/>
  <c r="I35" i="1" s="1"/>
  <c r="E34" i="1"/>
  <c r="I34" i="1" s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E22" i="1"/>
  <c r="I22" i="1" s="1"/>
  <c r="E21" i="1"/>
  <c r="I21" i="1" s="1"/>
  <c r="D19" i="1"/>
  <c r="C19" i="1"/>
  <c r="E19" i="1" s="1"/>
  <c r="E18" i="1"/>
  <c r="I18" i="1" s="1"/>
  <c r="C16" i="1"/>
  <c r="E16" i="1" s="1"/>
  <c r="I16" i="1" s="1"/>
  <c r="E15" i="1"/>
  <c r="I15" i="1" s="1"/>
  <c r="E14" i="1"/>
  <c r="I14" i="1" s="1"/>
  <c r="E11" i="1"/>
  <c r="I11" i="1" s="1"/>
  <c r="E10" i="1"/>
  <c r="I10" i="1" s="1"/>
  <c r="D9" i="1"/>
  <c r="C9" i="1"/>
  <c r="E8" i="1"/>
  <c r="I8" i="1" s="1"/>
  <c r="E7" i="1"/>
  <c r="I7" i="1" s="1"/>
  <c r="E6" i="1"/>
  <c r="I6" i="1" s="1"/>
  <c r="G5" i="1"/>
  <c r="B5" i="1"/>
  <c r="H7" i="2" l="1"/>
  <c r="I27" i="2"/>
  <c r="E59" i="1"/>
  <c r="I59" i="1" s="1"/>
  <c r="C52" i="1"/>
  <c r="E52" i="1" s="1"/>
  <c r="I52" i="1" s="1"/>
  <c r="F6" i="2"/>
  <c r="C5" i="1"/>
  <c r="E9" i="1"/>
  <c r="I9" i="1" s="1"/>
  <c r="G7" i="2"/>
  <c r="G5" i="2" s="1"/>
  <c r="C5" i="2"/>
  <c r="D5" i="2"/>
  <c r="E5" i="2"/>
  <c r="F5" i="2" s="1"/>
  <c r="I19" i="1"/>
  <c r="D5" i="1"/>
  <c r="I7" i="2" l="1"/>
  <c r="E5" i="1"/>
  <c r="I5" i="1" s="1"/>
  <c r="H5" i="2" l="1"/>
  <c r="I5" i="2" s="1"/>
</calcChain>
</file>

<file path=xl/sharedStrings.xml><?xml version="1.0" encoding="utf-8"?>
<sst xmlns="http://schemas.openxmlformats.org/spreadsheetml/2006/main" count="149" uniqueCount="144">
  <si>
    <t xml:space="preserve">            单位：万元</t>
  </si>
  <si>
    <t>项       目</t>
  </si>
  <si>
    <t>调整
预算数</t>
  </si>
  <si>
    <t>动用结转</t>
  </si>
  <si>
    <t>本年专项</t>
  </si>
  <si>
    <t>本月完成数</t>
  </si>
  <si>
    <t>完成年度预算（%）</t>
  </si>
  <si>
    <t>上年同期
累计数</t>
  </si>
  <si>
    <t>比上年同期累计</t>
  </si>
  <si>
    <t>增减额</t>
  </si>
  <si>
    <t>增减幅(%)</t>
  </si>
  <si>
    <t>一般公共预算支出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</si>
  <si>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</si>
  <si>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</si>
  <si>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</si>
  <si>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</si>
  <si>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  其中：教育管理事务</t>
  </si>
  <si>
    <t xml:space="preserve">          普通教育</t>
  </si>
  <si>
    <t xml:space="preserve">          职业教育</t>
  </si>
  <si>
    <t xml:space="preserve">          特殊教育</t>
  </si>
  <si>
    <t xml:space="preserve">          进修及培训</t>
  </si>
  <si>
    <t xml:space="preserve">          教育费附加</t>
  </si>
  <si>
    <t xml:space="preserve">          其他教育支出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</si>
  <si>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</si>
  <si>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</si>
  <si>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</si>
  <si>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   其中：人力资源和社会保障管理事务</t>
  </si>
  <si>
    <t>　        民政管理事务</t>
  </si>
  <si>
    <t xml:space="preserve">          财政对社会保险基金的补助</t>
  </si>
  <si>
    <t xml:space="preserve">          行政事业单位养老支出</t>
  </si>
  <si>
    <t xml:space="preserve">          企业改革补助</t>
  </si>
  <si>
    <t xml:space="preserve">          就业补助</t>
  </si>
  <si>
    <t xml:space="preserve">          抚恤</t>
  </si>
  <si>
    <t>　        退役安置</t>
  </si>
  <si>
    <t xml:space="preserve">          社会福利</t>
  </si>
  <si>
    <t xml:space="preserve">          残疾人事业</t>
  </si>
  <si>
    <t xml:space="preserve">          自然灾害生活救助</t>
  </si>
  <si>
    <t xml:space="preserve">          红十字事业</t>
  </si>
  <si>
    <t xml:space="preserve">          最低生活保障</t>
  </si>
  <si>
    <t xml:space="preserve">          临时救助</t>
  </si>
  <si>
    <t xml:space="preserve">          特困人员救助供养</t>
  </si>
  <si>
    <t xml:space="preserve">          其他生活救助</t>
  </si>
  <si>
    <t xml:space="preserve">          财政对基本养老保险基金的补助</t>
  </si>
  <si>
    <t xml:space="preserve">          退役军人管理事务</t>
  </si>
  <si>
    <t xml:space="preserve">          其他社会保障和就业支出</t>
  </si>
  <si>
    <t>　   其中： 卫生健康管理事务</t>
  </si>
  <si>
    <t xml:space="preserve">           公立医院</t>
  </si>
  <si>
    <t xml:space="preserve">           基层医疗卫生机构</t>
  </si>
  <si>
    <t xml:space="preserve">           公共卫生</t>
  </si>
  <si>
    <t xml:space="preserve">           计划生育事务</t>
  </si>
  <si>
    <t xml:space="preserve">           食品和药品监督管理事务</t>
  </si>
  <si>
    <t xml:space="preserve">           行政事业单位医疗</t>
  </si>
  <si>
    <t xml:space="preserve">           财政对基本医疗保险基金的补助</t>
  </si>
  <si>
    <t xml:space="preserve">           医疗救助</t>
  </si>
  <si>
    <t xml:space="preserve">           优抚对象医疗</t>
  </si>
  <si>
    <t xml:space="preserve">           医疗保障管理事务</t>
  </si>
  <si>
    <t xml:space="preserve">           其他卫生健康支出</t>
  </si>
  <si>
    <t xml:space="preserve">  节能环保支出</t>
  </si>
  <si>
    <t>　  其中：环境保护管理事务</t>
  </si>
  <si>
    <t xml:space="preserve">         环境监测与监察 </t>
  </si>
  <si>
    <t xml:space="preserve">         污染防治</t>
  </si>
  <si>
    <t xml:space="preserve">         自然生态保护</t>
  </si>
  <si>
    <t xml:space="preserve">         天然林保护</t>
  </si>
  <si>
    <t xml:space="preserve">         能源节约利用</t>
  </si>
  <si>
    <t xml:space="preserve">         其他节能环保支出</t>
  </si>
  <si>
    <t xml:space="preserve">  城乡社区支出</t>
  </si>
  <si>
    <t>　  其中：城乡社区管理事务</t>
  </si>
  <si>
    <t xml:space="preserve">         城乡社区公共设施</t>
  </si>
  <si>
    <t xml:space="preserve">         城乡社区环境卫生</t>
  </si>
  <si>
    <t xml:space="preserve">         城市基础设施配套费
安排的支出</t>
  </si>
  <si>
    <t xml:space="preserve">         其他城乡社区事务支出</t>
  </si>
  <si>
    <t xml:space="preserve">  农林水支出</t>
  </si>
  <si>
    <t xml:space="preserve">   　其中：农业农村</t>
  </si>
  <si>
    <t>　        林业和草原</t>
  </si>
  <si>
    <t xml:space="preserve">          水利</t>
  </si>
  <si>
    <t xml:space="preserve">          农村综合改革</t>
  </si>
  <si>
    <t xml:space="preserve">          普惠金融发展支出</t>
  </si>
  <si>
    <t xml:space="preserve">          其他农林水支出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</si>
  <si>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</si>
  <si>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</si>
  <si>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</si>
  <si>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</si>
  <si>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</si>
  <si>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</si>
  <si>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</si>
  <si>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</si>
  <si>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</si>
  <si>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</si>
  <si>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政府性基金支出合计</t>
  </si>
  <si>
    <t>文化旅游体育与传媒支出</t>
  </si>
  <si>
    <t>城乡社区事务</t>
  </si>
  <si>
    <t>商业服务业等支出</t>
  </si>
  <si>
    <t xml:space="preserve">     其中：旅游发展基金支出</t>
  </si>
  <si>
    <t xml:space="preserve">     城市基础设施配套费安排的支出</t>
  </si>
  <si>
    <t xml:space="preserve">    其他政府性基金及对应专项
债务收入安排的支出</t>
  </si>
  <si>
    <t xml:space="preserve">     彩票公益金安排的支出</t>
  </si>
  <si>
    <t xml:space="preserve">  债务还本支出</t>
  </si>
  <si>
    <t>编制单位：回民区财政局</t>
  </si>
  <si>
    <t>单位：万元</t>
  </si>
  <si>
    <t>年度
预算数</t>
  </si>
  <si>
    <t>上年同期累计数</t>
  </si>
  <si>
    <t xml:space="preserve">    公共预算收入</t>
  </si>
  <si>
    <t xml:space="preserve">  其中：税收收入小计</t>
  </si>
  <si>
    <t xml:space="preserve">        非税收入小计</t>
  </si>
  <si>
    <t xml:space="preserve">  国内增值税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</si>
  <si>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</si>
  <si>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</si>
  <si>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</si>
  <si>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</si>
  <si>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</si>
  <si>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</si>
  <si>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</si>
  <si>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</si>
  <si>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</si>
  <si>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</si>
  <si>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</si>
  <si>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</si>
  <si>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</si>
  <si>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</si>
  <si>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</si>
  <si>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</si>
  <si>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</si>
  <si>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国有资源（资产）有偿
使用收入</t>
  </si>
  <si>
    <t xml:space="preserve">  捐赠收入</t>
  </si>
  <si>
    <t xml:space="preserve">  其他收入</t>
  </si>
  <si>
    <t>调整预算数</t>
    <phoneticPr fontId="10" type="noConversion"/>
  </si>
  <si>
    <t xml:space="preserve">    其他国家电影事业发展专项资金安排的支出
专项债务收入安排的支出</t>
    <phoneticPr fontId="10" type="noConversion"/>
  </si>
  <si>
    <t xml:space="preserve">     其他旅游发展基金支出</t>
    <phoneticPr fontId="10" type="noConversion"/>
  </si>
  <si>
    <t>其他支出</t>
    <phoneticPr fontId="10" type="noConversion"/>
  </si>
  <si>
    <t>彩票公益金安排的支出</t>
    <phoneticPr fontId="10" type="noConversion"/>
  </si>
  <si>
    <t xml:space="preserve"> 其他政府性基金及对应专项债务收入安排的支出</t>
    <phoneticPr fontId="10" type="noConversion"/>
  </si>
  <si>
    <t xml:space="preserve">          巩固脱贫攻坚成果衔接乡村振兴</t>
    <phoneticPr fontId="10" type="noConversion"/>
  </si>
  <si>
    <t xml:space="preserve"> 卫生健康支出</t>
    <phoneticPr fontId="10" type="noConversion"/>
  </si>
  <si>
    <t xml:space="preserve">    超长期国债支出</t>
    <phoneticPr fontId="10" type="noConversion"/>
  </si>
  <si>
    <t xml:space="preserve">    国有土地使用权出让收入安排的支出</t>
    <phoneticPr fontId="10" type="noConversion"/>
  </si>
  <si>
    <t xml:space="preserve">    其他城市基础设施配套
安排的支出</t>
    <phoneticPr fontId="10" type="noConversion"/>
  </si>
  <si>
    <t>本月完成数</t>
    <phoneticPr fontId="10" type="noConversion"/>
  </si>
  <si>
    <t>2024年10月份财政支出执行情况表</t>
    <phoneticPr fontId="10" type="noConversion"/>
  </si>
  <si>
    <t>9累计完成数</t>
    <phoneticPr fontId="10" type="noConversion"/>
  </si>
  <si>
    <t>累计完成数</t>
    <phoneticPr fontId="10" type="noConversion"/>
  </si>
  <si>
    <t>9累计
完成数</t>
    <phoneticPr fontId="10" type="noConversion"/>
  </si>
  <si>
    <t>累计
完成数</t>
    <phoneticPr fontId="10" type="noConversion"/>
  </si>
  <si>
    <t xml:space="preserve">    其他收入</t>
  </si>
  <si>
    <t>2024年10月份财政收入执行情况表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</si>
</sst>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_ "/>
    <numFmt numFmtId="179" formatCode="0.0_ "/>
  </numFmts>
  <fonts count="16" x14ac:knownFonts="1">
    <font>
      <sz val="11"/>
      <color indexed="8"/>
      <name val="宋体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78" fontId="3" fillId="0" borderId="0" xfId="0" applyNumberFormat="1" applyFont="1" applyFill="1" applyAlignment="1"/>
    <xf numFmtId="179" fontId="4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justify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showZeros="0" zoomScaleNormal="100" workbookViewId="0">
      <selection activeCell="H5" sqref="H5"/>
    </sheetView>
  </sheetViews>
  <sheetFormatPr defaultRowHeight="13.5" x14ac:dyDescent="0.15"/>
  <cols>
    <col min="1" max="1" width="27.5" style="1" customWidth="1"/>
    <col min="2" max="4" width="10.25" style="1" hidden="1" customWidth="1"/>
    <col min="5" max="5" width="9.375" style="1" customWidth="1"/>
    <col min="6" max="6" width="9.875" style="41" customWidth="1"/>
    <col min="7" max="7" width="12.25" style="1" hidden="1" customWidth="1"/>
    <col min="8" max="8" width="10.5" style="1" customWidth="1"/>
    <col min="9" max="9" width="8" style="1" customWidth="1"/>
    <col min="10" max="10" width="9.5" style="1" customWidth="1"/>
    <col min="11" max="11" width="10.75" style="1" customWidth="1"/>
    <col min="12" max="12" width="8.375" style="1" customWidth="1"/>
    <col min="13" max="215" width="9" style="1"/>
    <col min="216" max="216" width="32.75" style="1" customWidth="1"/>
    <col min="217" max="217" width="14.25" style="1" customWidth="1"/>
    <col min="218" max="218" width="9" style="1" customWidth="1"/>
    <col min="219" max="219" width="7.875" style="1" customWidth="1"/>
    <col min="220" max="220" width="9.125" style="1" customWidth="1"/>
    <col min="221" max="221" width="11.25" style="1" customWidth="1"/>
    <col min="222" max="223" width="8.625" style="1" customWidth="1"/>
    <col min="224" max="471" width="9" style="1"/>
    <col min="472" max="472" width="32.75" style="1" customWidth="1"/>
    <col min="473" max="473" width="14.25" style="1" customWidth="1"/>
    <col min="474" max="474" width="9" style="1" customWidth="1"/>
    <col min="475" max="475" width="7.875" style="1" customWidth="1"/>
    <col min="476" max="476" width="9.125" style="1" customWidth="1"/>
    <col min="477" max="477" width="11.25" style="1" customWidth="1"/>
    <col min="478" max="479" width="8.625" style="1" customWidth="1"/>
    <col min="480" max="727" width="9" style="1"/>
    <col min="728" max="728" width="32.75" style="1" customWidth="1"/>
    <col min="729" max="729" width="14.25" style="1" customWidth="1"/>
    <col min="730" max="730" width="9" style="1" customWidth="1"/>
    <col min="731" max="731" width="7.875" style="1" customWidth="1"/>
    <col min="732" max="732" width="9.125" style="1" customWidth="1"/>
    <col min="733" max="733" width="11.25" style="1" customWidth="1"/>
    <col min="734" max="735" width="8.625" style="1" customWidth="1"/>
    <col min="736" max="983" width="9" style="1"/>
    <col min="984" max="984" width="32.75" style="1" customWidth="1"/>
    <col min="985" max="985" width="14.25" style="1" customWidth="1"/>
    <col min="986" max="986" width="9" style="1" customWidth="1"/>
    <col min="987" max="987" width="7.875" style="1" customWidth="1"/>
    <col min="988" max="988" width="9.125" style="1" customWidth="1"/>
    <col min="989" max="989" width="11.25" style="1" customWidth="1"/>
    <col min="990" max="991" width="8.625" style="1" customWidth="1"/>
    <col min="992" max="1239" width="9" style="1"/>
    <col min="1240" max="1240" width="32.75" style="1" customWidth="1"/>
    <col min="1241" max="1241" width="14.25" style="1" customWidth="1"/>
    <col min="1242" max="1242" width="9" style="1" customWidth="1"/>
    <col min="1243" max="1243" width="7.875" style="1" customWidth="1"/>
    <col min="1244" max="1244" width="9.125" style="1" customWidth="1"/>
    <col min="1245" max="1245" width="11.25" style="1" customWidth="1"/>
    <col min="1246" max="1247" width="8.625" style="1" customWidth="1"/>
    <col min="1248" max="1495" width="9" style="1"/>
    <col min="1496" max="1496" width="32.75" style="1" customWidth="1"/>
    <col min="1497" max="1497" width="14.25" style="1" customWidth="1"/>
    <col min="1498" max="1498" width="9" style="1" customWidth="1"/>
    <col min="1499" max="1499" width="7.875" style="1" customWidth="1"/>
    <col min="1500" max="1500" width="9.125" style="1" customWidth="1"/>
    <col min="1501" max="1501" width="11.25" style="1" customWidth="1"/>
    <col min="1502" max="1503" width="8.625" style="1" customWidth="1"/>
    <col min="1504" max="1751" width="9" style="1"/>
    <col min="1752" max="1752" width="32.75" style="1" customWidth="1"/>
    <col min="1753" max="1753" width="14.25" style="1" customWidth="1"/>
    <col min="1754" max="1754" width="9" style="1" customWidth="1"/>
    <col min="1755" max="1755" width="7.875" style="1" customWidth="1"/>
    <col min="1756" max="1756" width="9.125" style="1" customWidth="1"/>
    <col min="1757" max="1757" width="11.25" style="1" customWidth="1"/>
    <col min="1758" max="1759" width="8.625" style="1" customWidth="1"/>
    <col min="1760" max="2007" width="9" style="1"/>
    <col min="2008" max="2008" width="32.75" style="1" customWidth="1"/>
    <col min="2009" max="2009" width="14.25" style="1" customWidth="1"/>
    <col min="2010" max="2010" width="9" style="1" customWidth="1"/>
    <col min="2011" max="2011" width="7.875" style="1" customWidth="1"/>
    <col min="2012" max="2012" width="9.125" style="1" customWidth="1"/>
    <col min="2013" max="2013" width="11.25" style="1" customWidth="1"/>
    <col min="2014" max="2015" width="8.625" style="1" customWidth="1"/>
    <col min="2016" max="2263" width="9" style="1"/>
    <col min="2264" max="2264" width="32.75" style="1" customWidth="1"/>
    <col min="2265" max="2265" width="14.25" style="1" customWidth="1"/>
    <col min="2266" max="2266" width="9" style="1" customWidth="1"/>
    <col min="2267" max="2267" width="7.875" style="1" customWidth="1"/>
    <col min="2268" max="2268" width="9.125" style="1" customWidth="1"/>
    <col min="2269" max="2269" width="11.25" style="1" customWidth="1"/>
    <col min="2270" max="2271" width="8.625" style="1" customWidth="1"/>
    <col min="2272" max="2519" width="9" style="1"/>
    <col min="2520" max="2520" width="32.75" style="1" customWidth="1"/>
    <col min="2521" max="2521" width="14.25" style="1" customWidth="1"/>
    <col min="2522" max="2522" width="9" style="1" customWidth="1"/>
    <col min="2523" max="2523" width="7.875" style="1" customWidth="1"/>
    <col min="2524" max="2524" width="9.125" style="1" customWidth="1"/>
    <col min="2525" max="2525" width="11.25" style="1" customWidth="1"/>
    <col min="2526" max="2527" width="8.625" style="1" customWidth="1"/>
    <col min="2528" max="2775" width="9" style="1"/>
    <col min="2776" max="2776" width="32.75" style="1" customWidth="1"/>
    <col min="2777" max="2777" width="14.25" style="1" customWidth="1"/>
    <col min="2778" max="2778" width="9" style="1" customWidth="1"/>
    <col min="2779" max="2779" width="7.875" style="1" customWidth="1"/>
    <col min="2780" max="2780" width="9.125" style="1" customWidth="1"/>
    <col min="2781" max="2781" width="11.25" style="1" customWidth="1"/>
    <col min="2782" max="2783" width="8.625" style="1" customWidth="1"/>
    <col min="2784" max="3031" width="9" style="1"/>
    <col min="3032" max="3032" width="32.75" style="1" customWidth="1"/>
    <col min="3033" max="3033" width="14.25" style="1" customWidth="1"/>
    <col min="3034" max="3034" width="9" style="1" customWidth="1"/>
    <col min="3035" max="3035" width="7.875" style="1" customWidth="1"/>
    <col min="3036" max="3036" width="9.125" style="1" customWidth="1"/>
    <col min="3037" max="3037" width="11.25" style="1" customWidth="1"/>
    <col min="3038" max="3039" width="8.625" style="1" customWidth="1"/>
    <col min="3040" max="3287" width="9" style="1"/>
    <col min="3288" max="3288" width="32.75" style="1" customWidth="1"/>
    <col min="3289" max="3289" width="14.25" style="1" customWidth="1"/>
    <col min="3290" max="3290" width="9" style="1" customWidth="1"/>
    <col min="3291" max="3291" width="7.875" style="1" customWidth="1"/>
    <col min="3292" max="3292" width="9.125" style="1" customWidth="1"/>
    <col min="3293" max="3293" width="11.25" style="1" customWidth="1"/>
    <col min="3294" max="3295" width="8.625" style="1" customWidth="1"/>
    <col min="3296" max="3543" width="9" style="1"/>
    <col min="3544" max="3544" width="32.75" style="1" customWidth="1"/>
    <col min="3545" max="3545" width="14.25" style="1" customWidth="1"/>
    <col min="3546" max="3546" width="9" style="1" customWidth="1"/>
    <col min="3547" max="3547" width="7.875" style="1" customWidth="1"/>
    <col min="3548" max="3548" width="9.125" style="1" customWidth="1"/>
    <col min="3549" max="3549" width="11.25" style="1" customWidth="1"/>
    <col min="3550" max="3551" width="8.625" style="1" customWidth="1"/>
    <col min="3552" max="3799" width="9" style="1"/>
    <col min="3800" max="3800" width="32.75" style="1" customWidth="1"/>
    <col min="3801" max="3801" width="14.25" style="1" customWidth="1"/>
    <col min="3802" max="3802" width="9" style="1" customWidth="1"/>
    <col min="3803" max="3803" width="7.875" style="1" customWidth="1"/>
    <col min="3804" max="3804" width="9.125" style="1" customWidth="1"/>
    <col min="3805" max="3805" width="11.25" style="1" customWidth="1"/>
    <col min="3806" max="3807" width="8.625" style="1" customWidth="1"/>
    <col min="3808" max="4055" width="9" style="1"/>
    <col min="4056" max="4056" width="32.75" style="1" customWidth="1"/>
    <col min="4057" max="4057" width="14.25" style="1" customWidth="1"/>
    <col min="4058" max="4058" width="9" style="1" customWidth="1"/>
    <col min="4059" max="4059" width="7.875" style="1" customWidth="1"/>
    <col min="4060" max="4060" width="9.125" style="1" customWidth="1"/>
    <col min="4061" max="4061" width="11.25" style="1" customWidth="1"/>
    <col min="4062" max="4063" width="8.625" style="1" customWidth="1"/>
    <col min="4064" max="4311" width="9" style="1"/>
    <col min="4312" max="4312" width="32.75" style="1" customWidth="1"/>
    <col min="4313" max="4313" width="14.25" style="1" customWidth="1"/>
    <col min="4314" max="4314" width="9" style="1" customWidth="1"/>
    <col min="4315" max="4315" width="7.875" style="1" customWidth="1"/>
    <col min="4316" max="4316" width="9.125" style="1" customWidth="1"/>
    <col min="4317" max="4317" width="11.25" style="1" customWidth="1"/>
    <col min="4318" max="4319" width="8.625" style="1" customWidth="1"/>
    <col min="4320" max="4567" width="9" style="1"/>
    <col min="4568" max="4568" width="32.75" style="1" customWidth="1"/>
    <col min="4569" max="4569" width="14.25" style="1" customWidth="1"/>
    <col min="4570" max="4570" width="9" style="1" customWidth="1"/>
    <col min="4571" max="4571" width="7.875" style="1" customWidth="1"/>
    <col min="4572" max="4572" width="9.125" style="1" customWidth="1"/>
    <col min="4573" max="4573" width="11.25" style="1" customWidth="1"/>
    <col min="4574" max="4575" width="8.625" style="1" customWidth="1"/>
    <col min="4576" max="4823" width="9" style="1"/>
    <col min="4824" max="4824" width="32.75" style="1" customWidth="1"/>
    <col min="4825" max="4825" width="14.25" style="1" customWidth="1"/>
    <col min="4826" max="4826" width="9" style="1" customWidth="1"/>
    <col min="4827" max="4827" width="7.875" style="1" customWidth="1"/>
    <col min="4828" max="4828" width="9.125" style="1" customWidth="1"/>
    <col min="4829" max="4829" width="11.25" style="1" customWidth="1"/>
    <col min="4830" max="4831" width="8.625" style="1" customWidth="1"/>
    <col min="4832" max="5079" width="9" style="1"/>
    <col min="5080" max="5080" width="32.75" style="1" customWidth="1"/>
    <col min="5081" max="5081" width="14.25" style="1" customWidth="1"/>
    <col min="5082" max="5082" width="9" style="1" customWidth="1"/>
    <col min="5083" max="5083" width="7.875" style="1" customWidth="1"/>
    <col min="5084" max="5084" width="9.125" style="1" customWidth="1"/>
    <col min="5085" max="5085" width="11.25" style="1" customWidth="1"/>
    <col min="5086" max="5087" width="8.625" style="1" customWidth="1"/>
    <col min="5088" max="5335" width="9" style="1"/>
    <col min="5336" max="5336" width="32.75" style="1" customWidth="1"/>
    <col min="5337" max="5337" width="14.25" style="1" customWidth="1"/>
    <col min="5338" max="5338" width="9" style="1" customWidth="1"/>
    <col min="5339" max="5339" width="7.875" style="1" customWidth="1"/>
    <col min="5340" max="5340" width="9.125" style="1" customWidth="1"/>
    <col min="5341" max="5341" width="11.25" style="1" customWidth="1"/>
    <col min="5342" max="5343" width="8.625" style="1" customWidth="1"/>
    <col min="5344" max="5591" width="9" style="1"/>
    <col min="5592" max="5592" width="32.75" style="1" customWidth="1"/>
    <col min="5593" max="5593" width="14.25" style="1" customWidth="1"/>
    <col min="5594" max="5594" width="9" style="1" customWidth="1"/>
    <col min="5595" max="5595" width="7.875" style="1" customWidth="1"/>
    <col min="5596" max="5596" width="9.125" style="1" customWidth="1"/>
    <col min="5597" max="5597" width="11.25" style="1" customWidth="1"/>
    <col min="5598" max="5599" width="8.625" style="1" customWidth="1"/>
    <col min="5600" max="5847" width="9" style="1"/>
    <col min="5848" max="5848" width="32.75" style="1" customWidth="1"/>
    <col min="5849" max="5849" width="14.25" style="1" customWidth="1"/>
    <col min="5850" max="5850" width="9" style="1" customWidth="1"/>
    <col min="5851" max="5851" width="7.875" style="1" customWidth="1"/>
    <col min="5852" max="5852" width="9.125" style="1" customWidth="1"/>
    <col min="5853" max="5853" width="11.25" style="1" customWidth="1"/>
    <col min="5854" max="5855" width="8.625" style="1" customWidth="1"/>
    <col min="5856" max="6103" width="9" style="1"/>
    <col min="6104" max="6104" width="32.75" style="1" customWidth="1"/>
    <col min="6105" max="6105" width="14.25" style="1" customWidth="1"/>
    <col min="6106" max="6106" width="9" style="1" customWidth="1"/>
    <col min="6107" max="6107" width="7.875" style="1" customWidth="1"/>
    <col min="6108" max="6108" width="9.125" style="1" customWidth="1"/>
    <col min="6109" max="6109" width="11.25" style="1" customWidth="1"/>
    <col min="6110" max="6111" width="8.625" style="1" customWidth="1"/>
    <col min="6112" max="6359" width="9" style="1"/>
    <col min="6360" max="6360" width="32.75" style="1" customWidth="1"/>
    <col min="6361" max="6361" width="14.25" style="1" customWidth="1"/>
    <col min="6362" max="6362" width="9" style="1" customWidth="1"/>
    <col min="6363" max="6363" width="7.875" style="1" customWidth="1"/>
    <col min="6364" max="6364" width="9.125" style="1" customWidth="1"/>
    <col min="6365" max="6365" width="11.25" style="1" customWidth="1"/>
    <col min="6366" max="6367" width="8.625" style="1" customWidth="1"/>
    <col min="6368" max="6615" width="9" style="1"/>
    <col min="6616" max="6616" width="32.75" style="1" customWidth="1"/>
    <col min="6617" max="6617" width="14.25" style="1" customWidth="1"/>
    <col min="6618" max="6618" width="9" style="1" customWidth="1"/>
    <col min="6619" max="6619" width="7.875" style="1" customWidth="1"/>
    <col min="6620" max="6620" width="9.125" style="1" customWidth="1"/>
    <col min="6621" max="6621" width="11.25" style="1" customWidth="1"/>
    <col min="6622" max="6623" width="8.625" style="1" customWidth="1"/>
    <col min="6624" max="6871" width="9" style="1"/>
    <col min="6872" max="6872" width="32.75" style="1" customWidth="1"/>
    <col min="6873" max="6873" width="14.25" style="1" customWidth="1"/>
    <col min="6874" max="6874" width="9" style="1" customWidth="1"/>
    <col min="6875" max="6875" width="7.875" style="1" customWidth="1"/>
    <col min="6876" max="6876" width="9.125" style="1" customWidth="1"/>
    <col min="6877" max="6877" width="11.25" style="1" customWidth="1"/>
    <col min="6878" max="6879" width="8.625" style="1" customWidth="1"/>
    <col min="6880" max="7127" width="9" style="1"/>
    <col min="7128" max="7128" width="32.75" style="1" customWidth="1"/>
    <col min="7129" max="7129" width="14.25" style="1" customWidth="1"/>
    <col min="7130" max="7130" width="9" style="1" customWidth="1"/>
    <col min="7131" max="7131" width="7.875" style="1" customWidth="1"/>
    <col min="7132" max="7132" width="9.125" style="1" customWidth="1"/>
    <col min="7133" max="7133" width="11.25" style="1" customWidth="1"/>
    <col min="7134" max="7135" width="8.625" style="1" customWidth="1"/>
    <col min="7136" max="7383" width="9" style="1"/>
    <col min="7384" max="7384" width="32.75" style="1" customWidth="1"/>
    <col min="7385" max="7385" width="14.25" style="1" customWidth="1"/>
    <col min="7386" max="7386" width="9" style="1" customWidth="1"/>
    <col min="7387" max="7387" width="7.875" style="1" customWidth="1"/>
    <col min="7388" max="7388" width="9.125" style="1" customWidth="1"/>
    <col min="7389" max="7389" width="11.25" style="1" customWidth="1"/>
    <col min="7390" max="7391" width="8.625" style="1" customWidth="1"/>
    <col min="7392" max="7639" width="9" style="1"/>
    <col min="7640" max="7640" width="32.75" style="1" customWidth="1"/>
    <col min="7641" max="7641" width="14.25" style="1" customWidth="1"/>
    <col min="7642" max="7642" width="9" style="1" customWidth="1"/>
    <col min="7643" max="7643" width="7.875" style="1" customWidth="1"/>
    <col min="7644" max="7644" width="9.125" style="1" customWidth="1"/>
    <col min="7645" max="7645" width="11.25" style="1" customWidth="1"/>
    <col min="7646" max="7647" width="8.625" style="1" customWidth="1"/>
    <col min="7648" max="7895" width="9" style="1"/>
    <col min="7896" max="7896" width="32.75" style="1" customWidth="1"/>
    <col min="7897" max="7897" width="14.25" style="1" customWidth="1"/>
    <col min="7898" max="7898" width="9" style="1" customWidth="1"/>
    <col min="7899" max="7899" width="7.875" style="1" customWidth="1"/>
    <col min="7900" max="7900" width="9.125" style="1" customWidth="1"/>
    <col min="7901" max="7901" width="11.25" style="1" customWidth="1"/>
    <col min="7902" max="7903" width="8.625" style="1" customWidth="1"/>
    <col min="7904" max="8151" width="9" style="1"/>
    <col min="8152" max="8152" width="32.75" style="1" customWidth="1"/>
    <col min="8153" max="8153" width="14.25" style="1" customWidth="1"/>
    <col min="8154" max="8154" width="9" style="1" customWidth="1"/>
    <col min="8155" max="8155" width="7.875" style="1" customWidth="1"/>
    <col min="8156" max="8156" width="9.125" style="1" customWidth="1"/>
    <col min="8157" max="8157" width="11.25" style="1" customWidth="1"/>
    <col min="8158" max="8159" width="8.625" style="1" customWidth="1"/>
    <col min="8160" max="8407" width="9" style="1"/>
    <col min="8408" max="8408" width="32.75" style="1" customWidth="1"/>
    <col min="8409" max="8409" width="14.25" style="1" customWidth="1"/>
    <col min="8410" max="8410" width="9" style="1" customWidth="1"/>
    <col min="8411" max="8411" width="7.875" style="1" customWidth="1"/>
    <col min="8412" max="8412" width="9.125" style="1" customWidth="1"/>
    <col min="8413" max="8413" width="11.25" style="1" customWidth="1"/>
    <col min="8414" max="8415" width="8.625" style="1" customWidth="1"/>
    <col min="8416" max="8663" width="9" style="1"/>
    <col min="8664" max="8664" width="32.75" style="1" customWidth="1"/>
    <col min="8665" max="8665" width="14.25" style="1" customWidth="1"/>
    <col min="8666" max="8666" width="9" style="1" customWidth="1"/>
    <col min="8667" max="8667" width="7.875" style="1" customWidth="1"/>
    <col min="8668" max="8668" width="9.125" style="1" customWidth="1"/>
    <col min="8669" max="8669" width="11.25" style="1" customWidth="1"/>
    <col min="8670" max="8671" width="8.625" style="1" customWidth="1"/>
    <col min="8672" max="8919" width="9" style="1"/>
    <col min="8920" max="8920" width="32.75" style="1" customWidth="1"/>
    <col min="8921" max="8921" width="14.25" style="1" customWidth="1"/>
    <col min="8922" max="8922" width="9" style="1" customWidth="1"/>
    <col min="8923" max="8923" width="7.875" style="1" customWidth="1"/>
    <col min="8924" max="8924" width="9.125" style="1" customWidth="1"/>
    <col min="8925" max="8925" width="11.25" style="1" customWidth="1"/>
    <col min="8926" max="8927" width="8.625" style="1" customWidth="1"/>
    <col min="8928" max="9175" width="9" style="1"/>
    <col min="9176" max="9176" width="32.75" style="1" customWidth="1"/>
    <col min="9177" max="9177" width="14.25" style="1" customWidth="1"/>
    <col min="9178" max="9178" width="9" style="1" customWidth="1"/>
    <col min="9179" max="9179" width="7.875" style="1" customWidth="1"/>
    <col min="9180" max="9180" width="9.125" style="1" customWidth="1"/>
    <col min="9181" max="9181" width="11.25" style="1" customWidth="1"/>
    <col min="9182" max="9183" width="8.625" style="1" customWidth="1"/>
    <col min="9184" max="9431" width="9" style="1"/>
    <col min="9432" max="9432" width="32.75" style="1" customWidth="1"/>
    <col min="9433" max="9433" width="14.25" style="1" customWidth="1"/>
    <col min="9434" max="9434" width="9" style="1" customWidth="1"/>
    <col min="9435" max="9435" width="7.875" style="1" customWidth="1"/>
    <col min="9436" max="9436" width="9.125" style="1" customWidth="1"/>
    <col min="9437" max="9437" width="11.25" style="1" customWidth="1"/>
    <col min="9438" max="9439" width="8.625" style="1" customWidth="1"/>
    <col min="9440" max="9687" width="9" style="1"/>
    <col min="9688" max="9688" width="32.75" style="1" customWidth="1"/>
    <col min="9689" max="9689" width="14.25" style="1" customWidth="1"/>
    <col min="9690" max="9690" width="9" style="1" customWidth="1"/>
    <col min="9691" max="9691" width="7.875" style="1" customWidth="1"/>
    <col min="9692" max="9692" width="9.125" style="1" customWidth="1"/>
    <col min="9693" max="9693" width="11.25" style="1" customWidth="1"/>
    <col min="9694" max="9695" width="8.625" style="1" customWidth="1"/>
    <col min="9696" max="9943" width="9" style="1"/>
    <col min="9944" max="9944" width="32.75" style="1" customWidth="1"/>
    <col min="9945" max="9945" width="14.25" style="1" customWidth="1"/>
    <col min="9946" max="9946" width="9" style="1" customWidth="1"/>
    <col min="9947" max="9947" width="7.875" style="1" customWidth="1"/>
    <col min="9948" max="9948" width="9.125" style="1" customWidth="1"/>
    <col min="9949" max="9949" width="11.25" style="1" customWidth="1"/>
    <col min="9950" max="9951" width="8.625" style="1" customWidth="1"/>
    <col min="9952" max="10199" width="9" style="1"/>
    <col min="10200" max="10200" width="32.75" style="1" customWidth="1"/>
    <col min="10201" max="10201" width="14.25" style="1" customWidth="1"/>
    <col min="10202" max="10202" width="9" style="1" customWidth="1"/>
    <col min="10203" max="10203" width="7.875" style="1" customWidth="1"/>
    <col min="10204" max="10204" width="9.125" style="1" customWidth="1"/>
    <col min="10205" max="10205" width="11.25" style="1" customWidth="1"/>
    <col min="10206" max="10207" width="8.625" style="1" customWidth="1"/>
    <col min="10208" max="10455" width="9" style="1"/>
    <col min="10456" max="10456" width="32.75" style="1" customWidth="1"/>
    <col min="10457" max="10457" width="14.25" style="1" customWidth="1"/>
    <col min="10458" max="10458" width="9" style="1" customWidth="1"/>
    <col min="10459" max="10459" width="7.875" style="1" customWidth="1"/>
    <col min="10460" max="10460" width="9.125" style="1" customWidth="1"/>
    <col min="10461" max="10461" width="11.25" style="1" customWidth="1"/>
    <col min="10462" max="10463" width="8.625" style="1" customWidth="1"/>
    <col min="10464" max="10711" width="9" style="1"/>
    <col min="10712" max="10712" width="32.75" style="1" customWidth="1"/>
    <col min="10713" max="10713" width="14.25" style="1" customWidth="1"/>
    <col min="10714" max="10714" width="9" style="1" customWidth="1"/>
    <col min="10715" max="10715" width="7.875" style="1" customWidth="1"/>
    <col min="10716" max="10716" width="9.125" style="1" customWidth="1"/>
    <col min="10717" max="10717" width="11.25" style="1" customWidth="1"/>
    <col min="10718" max="10719" width="8.625" style="1" customWidth="1"/>
    <col min="10720" max="10967" width="9" style="1"/>
    <col min="10968" max="10968" width="32.75" style="1" customWidth="1"/>
    <col min="10969" max="10969" width="14.25" style="1" customWidth="1"/>
    <col min="10970" max="10970" width="9" style="1" customWidth="1"/>
    <col min="10971" max="10971" width="7.875" style="1" customWidth="1"/>
    <col min="10972" max="10972" width="9.125" style="1" customWidth="1"/>
    <col min="10973" max="10973" width="11.25" style="1" customWidth="1"/>
    <col min="10974" max="10975" width="8.625" style="1" customWidth="1"/>
    <col min="10976" max="11223" width="9" style="1"/>
    <col min="11224" max="11224" width="32.75" style="1" customWidth="1"/>
    <col min="11225" max="11225" width="14.25" style="1" customWidth="1"/>
    <col min="11226" max="11226" width="9" style="1" customWidth="1"/>
    <col min="11227" max="11227" width="7.875" style="1" customWidth="1"/>
    <col min="11228" max="11228" width="9.125" style="1" customWidth="1"/>
    <col min="11229" max="11229" width="11.25" style="1" customWidth="1"/>
    <col min="11230" max="11231" width="8.625" style="1" customWidth="1"/>
    <col min="11232" max="11479" width="9" style="1"/>
    <col min="11480" max="11480" width="32.75" style="1" customWidth="1"/>
    <col min="11481" max="11481" width="14.25" style="1" customWidth="1"/>
    <col min="11482" max="11482" width="9" style="1" customWidth="1"/>
    <col min="11483" max="11483" width="7.875" style="1" customWidth="1"/>
    <col min="11484" max="11484" width="9.125" style="1" customWidth="1"/>
    <col min="11485" max="11485" width="11.25" style="1" customWidth="1"/>
    <col min="11486" max="11487" width="8.625" style="1" customWidth="1"/>
    <col min="11488" max="11735" width="9" style="1"/>
    <col min="11736" max="11736" width="32.75" style="1" customWidth="1"/>
    <col min="11737" max="11737" width="14.25" style="1" customWidth="1"/>
    <col min="11738" max="11738" width="9" style="1" customWidth="1"/>
    <col min="11739" max="11739" width="7.875" style="1" customWidth="1"/>
    <col min="11740" max="11740" width="9.125" style="1" customWidth="1"/>
    <col min="11741" max="11741" width="11.25" style="1" customWidth="1"/>
    <col min="11742" max="11743" width="8.625" style="1" customWidth="1"/>
    <col min="11744" max="11991" width="9" style="1"/>
    <col min="11992" max="11992" width="32.75" style="1" customWidth="1"/>
    <col min="11993" max="11993" width="14.25" style="1" customWidth="1"/>
    <col min="11994" max="11994" width="9" style="1" customWidth="1"/>
    <col min="11995" max="11995" width="7.875" style="1" customWidth="1"/>
    <col min="11996" max="11996" width="9.125" style="1" customWidth="1"/>
    <col min="11997" max="11997" width="11.25" style="1" customWidth="1"/>
    <col min="11998" max="11999" width="8.625" style="1" customWidth="1"/>
    <col min="12000" max="12247" width="9" style="1"/>
    <col min="12248" max="12248" width="32.75" style="1" customWidth="1"/>
    <col min="12249" max="12249" width="14.25" style="1" customWidth="1"/>
    <col min="12250" max="12250" width="9" style="1" customWidth="1"/>
    <col min="12251" max="12251" width="7.875" style="1" customWidth="1"/>
    <col min="12252" max="12252" width="9.125" style="1" customWidth="1"/>
    <col min="12253" max="12253" width="11.25" style="1" customWidth="1"/>
    <col min="12254" max="12255" width="8.625" style="1" customWidth="1"/>
    <col min="12256" max="12503" width="9" style="1"/>
    <col min="12504" max="12504" width="32.75" style="1" customWidth="1"/>
    <col min="12505" max="12505" width="14.25" style="1" customWidth="1"/>
    <col min="12506" max="12506" width="9" style="1" customWidth="1"/>
    <col min="12507" max="12507" width="7.875" style="1" customWidth="1"/>
    <col min="12508" max="12508" width="9.125" style="1" customWidth="1"/>
    <col min="12509" max="12509" width="11.25" style="1" customWidth="1"/>
    <col min="12510" max="12511" width="8.625" style="1" customWidth="1"/>
    <col min="12512" max="12759" width="9" style="1"/>
    <col min="12760" max="12760" width="32.75" style="1" customWidth="1"/>
    <col min="12761" max="12761" width="14.25" style="1" customWidth="1"/>
    <col min="12762" max="12762" width="9" style="1" customWidth="1"/>
    <col min="12763" max="12763" width="7.875" style="1" customWidth="1"/>
    <col min="12764" max="12764" width="9.125" style="1" customWidth="1"/>
    <col min="12765" max="12765" width="11.25" style="1" customWidth="1"/>
    <col min="12766" max="12767" width="8.625" style="1" customWidth="1"/>
    <col min="12768" max="13015" width="9" style="1"/>
    <col min="13016" max="13016" width="32.75" style="1" customWidth="1"/>
    <col min="13017" max="13017" width="14.25" style="1" customWidth="1"/>
    <col min="13018" max="13018" width="9" style="1" customWidth="1"/>
    <col min="13019" max="13019" width="7.875" style="1" customWidth="1"/>
    <col min="13020" max="13020" width="9.125" style="1" customWidth="1"/>
    <col min="13021" max="13021" width="11.25" style="1" customWidth="1"/>
    <col min="13022" max="13023" width="8.625" style="1" customWidth="1"/>
    <col min="13024" max="13271" width="9" style="1"/>
    <col min="13272" max="13272" width="32.75" style="1" customWidth="1"/>
    <col min="13273" max="13273" width="14.25" style="1" customWidth="1"/>
    <col min="13274" max="13274" width="9" style="1" customWidth="1"/>
    <col min="13275" max="13275" width="7.875" style="1" customWidth="1"/>
    <col min="13276" max="13276" width="9.125" style="1" customWidth="1"/>
    <col min="13277" max="13277" width="11.25" style="1" customWidth="1"/>
    <col min="13278" max="13279" width="8.625" style="1" customWidth="1"/>
    <col min="13280" max="13527" width="9" style="1"/>
    <col min="13528" max="13528" width="32.75" style="1" customWidth="1"/>
    <col min="13529" max="13529" width="14.25" style="1" customWidth="1"/>
    <col min="13530" max="13530" width="9" style="1" customWidth="1"/>
    <col min="13531" max="13531" width="7.875" style="1" customWidth="1"/>
    <col min="13532" max="13532" width="9.125" style="1" customWidth="1"/>
    <col min="13533" max="13533" width="11.25" style="1" customWidth="1"/>
    <col min="13534" max="13535" width="8.625" style="1" customWidth="1"/>
    <col min="13536" max="13783" width="9" style="1"/>
    <col min="13784" max="13784" width="32.75" style="1" customWidth="1"/>
    <col min="13785" max="13785" width="14.25" style="1" customWidth="1"/>
    <col min="13786" max="13786" width="9" style="1" customWidth="1"/>
    <col min="13787" max="13787" width="7.875" style="1" customWidth="1"/>
    <col min="13788" max="13788" width="9.125" style="1" customWidth="1"/>
    <col min="13789" max="13789" width="11.25" style="1" customWidth="1"/>
    <col min="13790" max="13791" width="8.625" style="1" customWidth="1"/>
    <col min="13792" max="14039" width="9" style="1"/>
    <col min="14040" max="14040" width="32.75" style="1" customWidth="1"/>
    <col min="14041" max="14041" width="14.25" style="1" customWidth="1"/>
    <col min="14042" max="14042" width="9" style="1" customWidth="1"/>
    <col min="14043" max="14043" width="7.875" style="1" customWidth="1"/>
    <col min="14044" max="14044" width="9.125" style="1" customWidth="1"/>
    <col min="14045" max="14045" width="11.25" style="1" customWidth="1"/>
    <col min="14046" max="14047" width="8.625" style="1" customWidth="1"/>
    <col min="14048" max="14295" width="9" style="1"/>
    <col min="14296" max="14296" width="32.75" style="1" customWidth="1"/>
    <col min="14297" max="14297" width="14.25" style="1" customWidth="1"/>
    <col min="14298" max="14298" width="9" style="1" customWidth="1"/>
    <col min="14299" max="14299" width="7.875" style="1" customWidth="1"/>
    <col min="14300" max="14300" width="9.125" style="1" customWidth="1"/>
    <col min="14301" max="14301" width="11.25" style="1" customWidth="1"/>
    <col min="14302" max="14303" width="8.625" style="1" customWidth="1"/>
    <col min="14304" max="14551" width="9" style="1"/>
    <col min="14552" max="14552" width="32.75" style="1" customWidth="1"/>
    <col min="14553" max="14553" width="14.25" style="1" customWidth="1"/>
    <col min="14554" max="14554" width="9" style="1" customWidth="1"/>
    <col min="14555" max="14555" width="7.875" style="1" customWidth="1"/>
    <col min="14556" max="14556" width="9.125" style="1" customWidth="1"/>
    <col min="14557" max="14557" width="11.25" style="1" customWidth="1"/>
    <col min="14558" max="14559" width="8.625" style="1" customWidth="1"/>
    <col min="14560" max="14807" width="9" style="1"/>
    <col min="14808" max="14808" width="32.75" style="1" customWidth="1"/>
    <col min="14809" max="14809" width="14.25" style="1" customWidth="1"/>
    <col min="14810" max="14810" width="9" style="1" customWidth="1"/>
    <col min="14811" max="14811" width="7.875" style="1" customWidth="1"/>
    <col min="14812" max="14812" width="9.125" style="1" customWidth="1"/>
    <col min="14813" max="14813" width="11.25" style="1" customWidth="1"/>
    <col min="14814" max="14815" width="8.625" style="1" customWidth="1"/>
    <col min="14816" max="15063" width="9" style="1"/>
    <col min="15064" max="15064" width="32.75" style="1" customWidth="1"/>
    <col min="15065" max="15065" width="14.25" style="1" customWidth="1"/>
    <col min="15066" max="15066" width="9" style="1" customWidth="1"/>
    <col min="15067" max="15067" width="7.875" style="1" customWidth="1"/>
    <col min="15068" max="15068" width="9.125" style="1" customWidth="1"/>
    <col min="15069" max="15069" width="11.25" style="1" customWidth="1"/>
    <col min="15070" max="15071" width="8.625" style="1" customWidth="1"/>
    <col min="15072" max="15319" width="9" style="1"/>
    <col min="15320" max="15320" width="32.75" style="1" customWidth="1"/>
    <col min="15321" max="15321" width="14.25" style="1" customWidth="1"/>
    <col min="15322" max="15322" width="9" style="1" customWidth="1"/>
    <col min="15323" max="15323" width="7.875" style="1" customWidth="1"/>
    <col min="15324" max="15324" width="9.125" style="1" customWidth="1"/>
    <col min="15325" max="15325" width="11.25" style="1" customWidth="1"/>
    <col min="15326" max="15327" width="8.625" style="1" customWidth="1"/>
    <col min="15328" max="15575" width="9" style="1"/>
    <col min="15576" max="15576" width="32.75" style="1" customWidth="1"/>
    <col min="15577" max="15577" width="14.25" style="1" customWidth="1"/>
    <col min="15578" max="15578" width="9" style="1" customWidth="1"/>
    <col min="15579" max="15579" width="7.875" style="1" customWidth="1"/>
    <col min="15580" max="15580" width="9.125" style="1" customWidth="1"/>
    <col min="15581" max="15581" width="11.25" style="1" customWidth="1"/>
    <col min="15582" max="15583" width="8.625" style="1" customWidth="1"/>
    <col min="15584" max="15831" width="9" style="1"/>
    <col min="15832" max="15832" width="32.75" style="1" customWidth="1"/>
    <col min="15833" max="15833" width="14.25" style="1" customWidth="1"/>
    <col min="15834" max="15834" width="9" style="1" customWidth="1"/>
    <col min="15835" max="15835" width="7.875" style="1" customWidth="1"/>
    <col min="15836" max="15836" width="9.125" style="1" customWidth="1"/>
    <col min="15837" max="15837" width="11.25" style="1" customWidth="1"/>
    <col min="15838" max="15839" width="8.625" style="1" customWidth="1"/>
    <col min="15840" max="16087" width="9" style="1"/>
    <col min="16088" max="16088" width="32.75" style="1" customWidth="1"/>
    <col min="16089" max="16089" width="14.25" style="1" customWidth="1"/>
    <col min="16090" max="16090" width="9" style="1" customWidth="1"/>
    <col min="16091" max="16091" width="7.875" style="1" customWidth="1"/>
    <col min="16092" max="16092" width="9.125" style="1" customWidth="1"/>
    <col min="16093" max="16093" width="11.25" style="1" customWidth="1"/>
    <col min="16094" max="16095" width="8.625" style="1" customWidth="1"/>
    <col min="16096" max="16384" width="9" style="1"/>
  </cols>
  <sheetData>
    <row r="1" spans="1:12" ht="42" customHeight="1" x14ac:dyDescent="0.15">
      <c r="A1" s="50" t="s">
        <v>137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" customHeight="1" x14ac:dyDescent="0.15">
      <c r="A2" s="14"/>
      <c r="B2" s="15"/>
      <c r="C2" s="15"/>
      <c r="D2" s="15"/>
      <c r="E2" s="15"/>
      <c r="F2" s="16"/>
      <c r="G2" s="15"/>
      <c r="H2" s="15"/>
      <c r="I2" s="15"/>
      <c r="J2" s="45"/>
      <c r="K2" s="17"/>
      <c r="L2" s="18" t="s">
        <v>0</v>
      </c>
    </row>
    <row r="3" spans="1:12" ht="25.5" customHeight="1" x14ac:dyDescent="0.15">
      <c r="A3" s="52" t="s">
        <v>1</v>
      </c>
      <c r="B3" s="52" t="s">
        <v>2</v>
      </c>
      <c r="C3" s="53" t="s">
        <v>3</v>
      </c>
      <c r="D3" s="53" t="s">
        <v>4</v>
      </c>
      <c r="E3" s="53" t="s">
        <v>125</v>
      </c>
      <c r="F3" s="55" t="s">
        <v>136</v>
      </c>
      <c r="G3" s="53" t="s">
        <v>138</v>
      </c>
      <c r="H3" s="53" t="s">
        <v>139</v>
      </c>
      <c r="I3" s="57" t="s">
        <v>6</v>
      </c>
      <c r="J3" s="58" t="s">
        <v>7</v>
      </c>
      <c r="K3" s="51" t="s">
        <v>8</v>
      </c>
      <c r="L3" s="51"/>
    </row>
    <row r="4" spans="1:12" ht="21" customHeight="1" x14ac:dyDescent="0.15">
      <c r="A4" s="52"/>
      <c r="B4" s="52"/>
      <c r="C4" s="54"/>
      <c r="D4" s="54"/>
      <c r="E4" s="54"/>
      <c r="F4" s="56"/>
      <c r="G4" s="54"/>
      <c r="H4" s="54"/>
      <c r="I4" s="57"/>
      <c r="J4" s="59"/>
      <c r="K4" s="42" t="s">
        <v>9</v>
      </c>
      <c r="L4" s="43" t="s">
        <v>10</v>
      </c>
    </row>
    <row r="5" spans="1:12" ht="23.1" customHeight="1" x14ac:dyDescent="0.15">
      <c r="A5" s="19" t="s">
        <v>11</v>
      </c>
      <c r="B5" s="13">
        <f>B6+B7+B8+B9+B17+B18+B19+B39+B52+B60+B66+B74+B75+B76+B77+B78+B79+B81+B83+B82</f>
        <v>152176</v>
      </c>
      <c r="C5" s="13">
        <f>C6+C7+C8+C9+C17+C18+C19+C39+C52+C60+C66+C74+C75+C76+C77+C78+C79+C80+C81+C83+C82</f>
        <v>120710</v>
      </c>
      <c r="D5" s="13">
        <f>D6+D7+D8+D9+D17+D18+D19+D39+D52+D60+D66+D74+D75+D76+D77+D78+D79+D80+D81+D83+D82</f>
        <v>56589</v>
      </c>
      <c r="E5" s="13">
        <f>E6+E7+E8+E9+E17+E18+E19+E39+E52+E60+E66+E74+E75+E76+E77+E78+E79+E81+E83+E82+E80</f>
        <v>330783</v>
      </c>
      <c r="F5" s="20">
        <f>F6+F7+F8+F9+F17+F18+F19+F39+F52+F60+F66+F74+F75+F76+F77+F78+F79+F80+F81+F83</f>
        <v>10827</v>
      </c>
      <c r="G5" s="13">
        <f t="shared" ref="G5" si="0">G6+G7+G8+G9+G17+G18+G19+G39+G52+G60+G66+G74+G75+G76+G77+G78+G79+G81+G83</f>
        <v>174925</v>
      </c>
      <c r="H5" s="13">
        <f>H6+H7+H8+H9+H17+H18+H19+H39+H52+H60+H66+H74+H75+H76+H77+H78+H79+H80+H81+H83</f>
        <v>185752</v>
      </c>
      <c r="I5" s="13">
        <f>H5/E5*100</f>
        <v>56.155243770084915</v>
      </c>
      <c r="J5" s="13">
        <f>J6+J7+J8+J9+J17+J18+J19+J39+J52+J60+J66+J74+J75+J76+J77+J78+J79+J81+J83</f>
        <v>206635</v>
      </c>
      <c r="K5" s="13">
        <f>K6+K7+K8+K9+K17+K18+K19+K39+K52+K60+K66+K74+K75+K76+K77+K78+K79+K80+K81+K83</f>
        <v>-20883</v>
      </c>
      <c r="L5" s="13">
        <f>K5/J5*100</f>
        <v>-10.10622595397682</v>
      </c>
    </row>
    <row r="6" spans="1:12" ht="23.1" customHeight="1" x14ac:dyDescent="0.15">
      <c r="A6" s="10" t="s">
        <v>12</v>
      </c>
      <c r="B6" s="21">
        <v>30198</v>
      </c>
      <c r="C6" s="21">
        <v>10319</v>
      </c>
      <c r="D6" s="21">
        <v>2315</v>
      </c>
      <c r="E6" s="13">
        <f t="shared" ref="E6:E22" si="1">B6+C6+D6</f>
        <v>42832</v>
      </c>
      <c r="F6" s="20">
        <f>(H6-G6)</f>
        <v>1284</v>
      </c>
      <c r="G6" s="21">
        <v>23139</v>
      </c>
      <c r="H6" s="21">
        <v>24423</v>
      </c>
      <c r="I6" s="13">
        <f>H6/E6*100</f>
        <v>57.020451998505791</v>
      </c>
      <c r="J6" s="21">
        <v>33337</v>
      </c>
      <c r="K6" s="13">
        <f>H6-J6</f>
        <v>-8914</v>
      </c>
      <c r="L6" s="13">
        <f t="shared" ref="L6:L69" si="2">K6/J6*100</f>
        <v>-26.739058703542611</v>
      </c>
    </row>
    <row r="7" spans="1:12" ht="23.1" customHeight="1" x14ac:dyDescent="0.15">
      <c r="A7" s="10" t="s">
        <v>13</v>
      </c>
      <c r="B7" s="21">
        <v>135</v>
      </c>
      <c r="C7" s="21">
        <v>50</v>
      </c>
      <c r="D7" s="21"/>
      <c r="E7" s="13">
        <f t="shared" si="1"/>
        <v>185</v>
      </c>
      <c r="F7" s="20">
        <f t="shared" ref="F7:F70" si="3">(H7-G7)</f>
        <v>0</v>
      </c>
      <c r="G7" s="21">
        <v>25</v>
      </c>
      <c r="H7" s="21">
        <v>25</v>
      </c>
      <c r="I7" s="13">
        <f>H7/E7*100</f>
        <v>13.513513513513514</v>
      </c>
      <c r="J7" s="21">
        <v>57</v>
      </c>
      <c r="K7" s="13">
        <f t="shared" ref="K7:K70" si="4">H7-J7</f>
        <v>-32</v>
      </c>
      <c r="L7" s="13">
        <f t="shared" si="2"/>
        <v>-56.140350877192979</v>
      </c>
    </row>
    <row r="8" spans="1:12" ht="23.1" customHeight="1" x14ac:dyDescent="0.15">
      <c r="A8" s="10" t="s">
        <v>14</v>
      </c>
      <c r="B8" s="21">
        <v>11233</v>
      </c>
      <c r="C8" s="21">
        <v>5623</v>
      </c>
      <c r="D8" s="21">
        <v>1668</v>
      </c>
      <c r="E8" s="13">
        <f t="shared" si="1"/>
        <v>18524</v>
      </c>
      <c r="F8" s="20">
        <f t="shared" si="3"/>
        <v>641</v>
      </c>
      <c r="G8" s="21">
        <v>10571</v>
      </c>
      <c r="H8" s="21">
        <v>11212</v>
      </c>
      <c r="I8" s="13">
        <f>H8/E8*100</f>
        <v>60.526884042323474</v>
      </c>
      <c r="J8" s="21">
        <v>10038</v>
      </c>
      <c r="K8" s="13">
        <f t="shared" si="4"/>
        <v>1174</v>
      </c>
      <c r="L8" s="13">
        <f t="shared" si="2"/>
        <v>11.695556883841403</v>
      </c>
    </row>
    <row r="9" spans="1:12" ht="23.1" customHeight="1" x14ac:dyDescent="0.15">
      <c r="A9" s="10" t="s">
        <v>15</v>
      </c>
      <c r="B9" s="21">
        <v>38305</v>
      </c>
      <c r="C9" s="21">
        <f>C10+C11+C12+C15+C16</f>
        <v>25415</v>
      </c>
      <c r="D9" s="21">
        <f>D10+D11+D12+D15+D16</f>
        <v>13184</v>
      </c>
      <c r="E9" s="13">
        <f>B9+C9+D9+132</f>
        <v>77036</v>
      </c>
      <c r="F9" s="20">
        <f t="shared" si="3"/>
        <v>2571</v>
      </c>
      <c r="G9" s="21">
        <v>35548</v>
      </c>
      <c r="H9" s="21">
        <v>38119</v>
      </c>
      <c r="I9" s="13">
        <f>H9/E9*100</f>
        <v>49.48206033542759</v>
      </c>
      <c r="J9" s="21">
        <v>40547</v>
      </c>
      <c r="K9" s="13">
        <f t="shared" si="4"/>
        <v>-2428</v>
      </c>
      <c r="L9" s="13">
        <f t="shared" si="2"/>
        <v>-5.9881125607319907</v>
      </c>
    </row>
    <row r="10" spans="1:12" ht="23.1" customHeight="1" x14ac:dyDescent="0.15">
      <c r="A10" s="10" t="s">
        <v>16</v>
      </c>
      <c r="B10" s="21">
        <v>1004</v>
      </c>
      <c r="C10" s="21">
        <v>266</v>
      </c>
      <c r="D10" s="21"/>
      <c r="E10" s="13">
        <f t="shared" si="1"/>
        <v>1270</v>
      </c>
      <c r="F10" s="20">
        <f t="shared" si="3"/>
        <v>66</v>
      </c>
      <c r="G10" s="21">
        <v>874</v>
      </c>
      <c r="H10" s="21">
        <v>940</v>
      </c>
      <c r="I10" s="13">
        <f>H10/E10*100</f>
        <v>74.015748031496059</v>
      </c>
      <c r="J10" s="21">
        <v>733</v>
      </c>
      <c r="K10" s="13">
        <f t="shared" si="4"/>
        <v>207</v>
      </c>
      <c r="L10" s="13">
        <f t="shared" si="2"/>
        <v>28.240109140518417</v>
      </c>
    </row>
    <row r="11" spans="1:12" ht="23.1" customHeight="1" x14ac:dyDescent="0.15">
      <c r="A11" s="10" t="s">
        <v>17</v>
      </c>
      <c r="B11" s="21">
        <v>36503</v>
      </c>
      <c r="C11" s="21">
        <v>22428</v>
      </c>
      <c r="D11" s="21">
        <v>13017</v>
      </c>
      <c r="E11" s="13">
        <f t="shared" si="1"/>
        <v>71948</v>
      </c>
      <c r="F11" s="20">
        <f t="shared" si="3"/>
        <v>2502</v>
      </c>
      <c r="G11" s="21">
        <v>32982</v>
      </c>
      <c r="H11" s="21">
        <v>35484</v>
      </c>
      <c r="I11" s="13">
        <f>H11/E11*100</f>
        <v>49.318952576861065</v>
      </c>
      <c r="J11" s="21">
        <v>38506</v>
      </c>
      <c r="K11" s="13">
        <f t="shared" si="4"/>
        <v>-3022</v>
      </c>
      <c r="L11" s="13">
        <f t="shared" si="2"/>
        <v>-7.8481275645353969</v>
      </c>
    </row>
    <row r="12" spans="1:12" ht="23.1" customHeight="1" x14ac:dyDescent="0.15">
      <c r="A12" s="10" t="s">
        <v>18</v>
      </c>
      <c r="B12" s="21"/>
      <c r="C12" s="21">
        <v>247</v>
      </c>
      <c r="D12" s="21">
        <v>116</v>
      </c>
      <c r="E12" s="13">
        <f>B12+C12+D12+130</f>
        <v>493</v>
      </c>
      <c r="F12" s="20">
        <f t="shared" si="3"/>
        <v>0</v>
      </c>
      <c r="G12" s="21">
        <v>430</v>
      </c>
      <c r="H12" s="21">
        <v>430</v>
      </c>
      <c r="I12" s="13">
        <f>H12/E12*100</f>
        <v>87.2210953346856</v>
      </c>
      <c r="J12" s="21">
        <v>115</v>
      </c>
      <c r="K12" s="13">
        <f t="shared" si="4"/>
        <v>315</v>
      </c>
      <c r="L12" s="13">
        <f t="shared" si="2"/>
        <v>273.91304347826087</v>
      </c>
    </row>
    <row r="13" spans="1:12" ht="23.1" customHeight="1" x14ac:dyDescent="0.15">
      <c r="A13" s="10" t="s">
        <v>19</v>
      </c>
      <c r="B13" s="21"/>
      <c r="C13" s="21"/>
      <c r="D13" s="21"/>
      <c r="E13" s="13">
        <v>2</v>
      </c>
      <c r="F13" s="20">
        <f t="shared" si="3"/>
        <v>1</v>
      </c>
      <c r="G13" s="21">
        <v>1</v>
      </c>
      <c r="H13" s="21">
        <v>2</v>
      </c>
      <c r="I13" s="13">
        <f>H13/E13*100</f>
        <v>100</v>
      </c>
      <c r="J13" s="21">
        <v>4</v>
      </c>
      <c r="K13" s="13">
        <f t="shared" si="4"/>
        <v>-2</v>
      </c>
      <c r="L13" s="13">
        <f t="shared" si="2"/>
        <v>-50</v>
      </c>
    </row>
    <row r="14" spans="1:12" ht="23.1" hidden="1" customHeight="1" x14ac:dyDescent="0.15">
      <c r="A14" s="10" t="s">
        <v>20</v>
      </c>
      <c r="B14" s="21"/>
      <c r="C14" s="21"/>
      <c r="D14" s="21"/>
      <c r="E14" s="13">
        <f t="shared" si="1"/>
        <v>0</v>
      </c>
      <c r="F14" s="20">
        <f t="shared" si="3"/>
        <v>-360</v>
      </c>
      <c r="G14" s="21">
        <v>360</v>
      </c>
      <c r="H14" s="21"/>
      <c r="I14" s="13" t="e">
        <f>H14/E14*100</f>
        <v>#DIV/0!</v>
      </c>
      <c r="J14" s="21"/>
      <c r="K14" s="13">
        <f t="shared" si="4"/>
        <v>0</v>
      </c>
      <c r="L14" s="13" t="e">
        <f t="shared" si="2"/>
        <v>#DIV/0!</v>
      </c>
    </row>
    <row r="15" spans="1:12" ht="23.1" customHeight="1" x14ac:dyDescent="0.15">
      <c r="A15" s="10" t="s">
        <v>21</v>
      </c>
      <c r="B15" s="21">
        <v>798</v>
      </c>
      <c r="C15" s="21">
        <v>2190</v>
      </c>
      <c r="D15" s="21"/>
      <c r="E15" s="13">
        <f t="shared" si="1"/>
        <v>2988</v>
      </c>
      <c r="F15" s="20">
        <f t="shared" si="3"/>
        <v>1</v>
      </c>
      <c r="G15" s="21">
        <v>1153</v>
      </c>
      <c r="H15" s="21">
        <v>1154</v>
      </c>
      <c r="I15" s="13">
        <f>H15/E15*100</f>
        <v>38.621151271753682</v>
      </c>
      <c r="J15" s="21">
        <v>801</v>
      </c>
      <c r="K15" s="13">
        <f t="shared" si="4"/>
        <v>353</v>
      </c>
      <c r="L15" s="13">
        <f t="shared" si="2"/>
        <v>44.069912609238457</v>
      </c>
    </row>
    <row r="16" spans="1:12" ht="23.1" customHeight="1" x14ac:dyDescent="0.15">
      <c r="A16" s="10" t="s">
        <v>22</v>
      </c>
      <c r="B16" s="21"/>
      <c r="C16" s="21">
        <f>25+259</f>
        <v>284</v>
      </c>
      <c r="D16" s="21">
        <v>51</v>
      </c>
      <c r="E16" s="13">
        <f t="shared" si="1"/>
        <v>335</v>
      </c>
      <c r="F16" s="20">
        <f t="shared" si="3"/>
        <v>1</v>
      </c>
      <c r="G16" s="21">
        <v>108</v>
      </c>
      <c r="H16" s="21">
        <v>109</v>
      </c>
      <c r="I16" s="13">
        <f>H16/E16*100</f>
        <v>32.537313432835816</v>
      </c>
      <c r="J16" s="21">
        <v>388</v>
      </c>
      <c r="K16" s="13">
        <f t="shared" si="4"/>
        <v>-279</v>
      </c>
      <c r="L16" s="13">
        <f t="shared" si="2"/>
        <v>-71.907216494845358</v>
      </c>
    </row>
    <row r="17" spans="1:12" ht="23.1" customHeight="1" x14ac:dyDescent="0.15">
      <c r="A17" s="10" t="s">
        <v>23</v>
      </c>
      <c r="B17" s="21">
        <v>180</v>
      </c>
      <c r="C17" s="21">
        <v>641</v>
      </c>
      <c r="D17" s="21">
        <v>5</v>
      </c>
      <c r="E17" s="13">
        <f>B17+C17+D17+23+466</f>
        <v>1315</v>
      </c>
      <c r="F17" s="20">
        <f t="shared" si="3"/>
        <v>19</v>
      </c>
      <c r="G17" s="21">
        <v>888</v>
      </c>
      <c r="H17" s="21">
        <v>907</v>
      </c>
      <c r="I17" s="13">
        <f>H17/E17*100</f>
        <v>68.973384030418245</v>
      </c>
      <c r="J17" s="21">
        <v>659</v>
      </c>
      <c r="K17" s="13">
        <f t="shared" si="4"/>
        <v>248</v>
      </c>
      <c r="L17" s="13">
        <f t="shared" si="2"/>
        <v>37.632776934749621</v>
      </c>
    </row>
    <row r="18" spans="1:12" ht="23.1" customHeight="1" x14ac:dyDescent="0.15">
      <c r="A18" s="10" t="s">
        <v>24</v>
      </c>
      <c r="B18" s="21">
        <v>520</v>
      </c>
      <c r="C18" s="21">
        <v>1612</v>
      </c>
      <c r="D18" s="21">
        <v>453</v>
      </c>
      <c r="E18" s="13">
        <f t="shared" si="1"/>
        <v>2585</v>
      </c>
      <c r="F18" s="20">
        <f t="shared" si="3"/>
        <v>25</v>
      </c>
      <c r="G18" s="21">
        <v>955</v>
      </c>
      <c r="H18" s="21">
        <v>980</v>
      </c>
      <c r="I18" s="13">
        <f>H18/E18*100</f>
        <v>37.911025145067697</v>
      </c>
      <c r="J18" s="21">
        <v>781</v>
      </c>
      <c r="K18" s="13">
        <f t="shared" si="4"/>
        <v>199</v>
      </c>
      <c r="L18" s="13">
        <f t="shared" si="2"/>
        <v>25.480153649167736</v>
      </c>
    </row>
    <row r="19" spans="1:12" ht="23.1" customHeight="1" x14ac:dyDescent="0.15">
      <c r="A19" s="10" t="s">
        <v>25</v>
      </c>
      <c r="B19" s="21">
        <v>35032</v>
      </c>
      <c r="C19" s="21">
        <f>SUM(C20:C38)</f>
        <v>11631</v>
      </c>
      <c r="D19" s="21">
        <f>SUM(D20:D38)</f>
        <v>8797</v>
      </c>
      <c r="E19" s="13">
        <f>B19+C19+D19+60</f>
        <v>55520</v>
      </c>
      <c r="F19" s="20">
        <f t="shared" si="3"/>
        <v>4168</v>
      </c>
      <c r="G19" s="21">
        <v>38923</v>
      </c>
      <c r="H19" s="21">
        <v>43091</v>
      </c>
      <c r="I19" s="13">
        <f>H19/E19*100</f>
        <v>77.613472622478383</v>
      </c>
      <c r="J19" s="21">
        <v>33522</v>
      </c>
      <c r="K19" s="13">
        <f t="shared" si="4"/>
        <v>9569</v>
      </c>
      <c r="L19" s="13">
        <f t="shared" si="2"/>
        <v>28.545432850068615</v>
      </c>
    </row>
    <row r="20" spans="1:12" ht="23.1" customHeight="1" x14ac:dyDescent="0.15">
      <c r="A20" s="22" t="s">
        <v>26</v>
      </c>
      <c r="B20" s="23">
        <v>468</v>
      </c>
      <c r="C20" s="23">
        <v>217</v>
      </c>
      <c r="D20" s="23">
        <v>165</v>
      </c>
      <c r="E20" s="13">
        <f>B20+C20+D20+473</f>
        <v>1323</v>
      </c>
      <c r="F20" s="20">
        <f t="shared" si="3"/>
        <v>68</v>
      </c>
      <c r="G20" s="23">
        <v>986</v>
      </c>
      <c r="H20" s="23">
        <v>1054</v>
      </c>
      <c r="I20" s="13">
        <f>H20/E20*100</f>
        <v>79.667422524565382</v>
      </c>
      <c r="J20" s="23">
        <v>510</v>
      </c>
      <c r="K20" s="13">
        <f t="shared" si="4"/>
        <v>544</v>
      </c>
      <c r="L20" s="13">
        <f t="shared" si="2"/>
        <v>106.66666666666667</v>
      </c>
    </row>
    <row r="21" spans="1:12" ht="23.1" customHeight="1" x14ac:dyDescent="0.15">
      <c r="A21" s="22" t="s">
        <v>27</v>
      </c>
      <c r="B21" s="23">
        <v>3796</v>
      </c>
      <c r="C21" s="23">
        <v>1412</v>
      </c>
      <c r="D21" s="23">
        <v>185</v>
      </c>
      <c r="E21" s="13">
        <f t="shared" si="1"/>
        <v>5393</v>
      </c>
      <c r="F21" s="20">
        <f t="shared" si="3"/>
        <v>27</v>
      </c>
      <c r="G21" s="23">
        <v>3891</v>
      </c>
      <c r="H21" s="23">
        <v>3918</v>
      </c>
      <c r="I21" s="13">
        <f>H21/E21*100</f>
        <v>72.649731132950123</v>
      </c>
      <c r="J21" s="23">
        <v>3225</v>
      </c>
      <c r="K21" s="13">
        <f t="shared" si="4"/>
        <v>693</v>
      </c>
      <c r="L21" s="13">
        <f t="shared" si="2"/>
        <v>21.488372093023255</v>
      </c>
    </row>
    <row r="22" spans="1:12" ht="23.1" hidden="1" customHeight="1" x14ac:dyDescent="0.15">
      <c r="A22" s="10" t="s">
        <v>28</v>
      </c>
      <c r="B22" s="21"/>
      <c r="C22" s="21"/>
      <c r="D22" s="21"/>
      <c r="E22" s="13">
        <f t="shared" si="1"/>
        <v>0</v>
      </c>
      <c r="F22" s="20">
        <f t="shared" si="3"/>
        <v>0</v>
      </c>
      <c r="G22" s="21"/>
      <c r="H22" s="21"/>
      <c r="I22" s="13" t="e">
        <f>H22/E22*100</f>
        <v>#DIV/0!</v>
      </c>
      <c r="J22" s="21"/>
      <c r="K22" s="13">
        <f t="shared" si="4"/>
        <v>0</v>
      </c>
      <c r="L22" s="13" t="e">
        <f t="shared" si="2"/>
        <v>#DIV/0!</v>
      </c>
    </row>
    <row r="23" spans="1:12" ht="23.1" customHeight="1" x14ac:dyDescent="0.15">
      <c r="A23" s="10" t="s">
        <v>29</v>
      </c>
      <c r="B23" s="21">
        <v>25010</v>
      </c>
      <c r="C23" s="21">
        <v>2192</v>
      </c>
      <c r="D23" s="21">
        <v>2165</v>
      </c>
      <c r="E23" s="13">
        <f>B23+C23+D23-220</f>
        <v>29147</v>
      </c>
      <c r="F23" s="20">
        <f t="shared" si="3"/>
        <v>2475</v>
      </c>
      <c r="G23" s="21">
        <v>22037</v>
      </c>
      <c r="H23" s="21">
        <v>24512</v>
      </c>
      <c r="I23" s="13">
        <f>H23/E23*100</f>
        <v>84.097848835214606</v>
      </c>
      <c r="J23" s="21">
        <v>16115</v>
      </c>
      <c r="K23" s="13">
        <f t="shared" si="4"/>
        <v>8397</v>
      </c>
      <c r="L23" s="13">
        <f t="shared" si="2"/>
        <v>52.106732857586103</v>
      </c>
    </row>
    <row r="24" spans="1:12" ht="23.1" hidden="1" customHeight="1" x14ac:dyDescent="0.15">
      <c r="A24" s="10" t="s">
        <v>30</v>
      </c>
      <c r="B24" s="21"/>
      <c r="C24" s="21"/>
      <c r="D24" s="21"/>
      <c r="E24" s="13">
        <f t="shared" ref="E24:E35" si="5">B24+C24+D24</f>
        <v>0</v>
      </c>
      <c r="F24" s="20">
        <f t="shared" si="3"/>
        <v>0</v>
      </c>
      <c r="G24" s="21"/>
      <c r="H24" s="21"/>
      <c r="I24" s="13" t="e">
        <f>H24/E24*100</f>
        <v>#DIV/0!</v>
      </c>
      <c r="J24" s="21">
        <v>699</v>
      </c>
      <c r="K24" s="13">
        <f t="shared" si="4"/>
        <v>-699</v>
      </c>
      <c r="L24" s="13">
        <f t="shared" si="2"/>
        <v>-100</v>
      </c>
    </row>
    <row r="25" spans="1:12" ht="23.1" customHeight="1" x14ac:dyDescent="0.15">
      <c r="A25" s="10" t="s">
        <v>31</v>
      </c>
      <c r="B25" s="21">
        <v>501</v>
      </c>
      <c r="C25" s="21">
        <v>2917</v>
      </c>
      <c r="D25" s="21">
        <v>3360</v>
      </c>
      <c r="E25" s="13">
        <f t="shared" si="5"/>
        <v>6778</v>
      </c>
      <c r="F25" s="20">
        <f t="shared" si="3"/>
        <v>97</v>
      </c>
      <c r="G25" s="21">
        <v>5406</v>
      </c>
      <c r="H25" s="21">
        <v>5503</v>
      </c>
      <c r="I25" s="13">
        <f>H25/E25*100</f>
        <v>81.189141339628208</v>
      </c>
      <c r="J25" s="21">
        <v>5242</v>
      </c>
      <c r="K25" s="13">
        <f t="shared" si="4"/>
        <v>261</v>
      </c>
      <c r="L25" s="13">
        <f t="shared" si="2"/>
        <v>4.9790156428843959</v>
      </c>
    </row>
    <row r="26" spans="1:12" ht="23.1" customHeight="1" x14ac:dyDescent="0.15">
      <c r="A26" s="11" t="s">
        <v>32</v>
      </c>
      <c r="B26" s="23">
        <v>1525</v>
      </c>
      <c r="C26" s="23">
        <v>681</v>
      </c>
      <c r="D26" s="23">
        <v>630</v>
      </c>
      <c r="E26" s="13">
        <f t="shared" si="5"/>
        <v>2836</v>
      </c>
      <c r="F26" s="20">
        <f t="shared" si="3"/>
        <v>133</v>
      </c>
      <c r="G26" s="23">
        <v>1430</v>
      </c>
      <c r="H26" s="23">
        <v>1563</v>
      </c>
      <c r="I26" s="13">
        <f>H26/E26*100</f>
        <v>55.112834978843438</v>
      </c>
      <c r="J26" s="23">
        <v>1695</v>
      </c>
      <c r="K26" s="13">
        <f t="shared" si="4"/>
        <v>-132</v>
      </c>
      <c r="L26" s="13">
        <f t="shared" si="2"/>
        <v>-7.7876106194690262</v>
      </c>
    </row>
    <row r="27" spans="1:12" ht="23.1" customHeight="1" x14ac:dyDescent="0.15">
      <c r="A27" s="11" t="s">
        <v>33</v>
      </c>
      <c r="B27" s="23">
        <v>1600</v>
      </c>
      <c r="C27" s="23">
        <v>189</v>
      </c>
      <c r="D27" s="23"/>
      <c r="E27" s="13">
        <f t="shared" si="5"/>
        <v>1789</v>
      </c>
      <c r="F27" s="20">
        <f t="shared" si="3"/>
        <v>615</v>
      </c>
      <c r="G27" s="23">
        <v>352</v>
      </c>
      <c r="H27" s="23">
        <v>967</v>
      </c>
      <c r="I27" s="13">
        <f>H27/E27*100</f>
        <v>54.052543320290667</v>
      </c>
      <c r="J27" s="23">
        <v>1209</v>
      </c>
      <c r="K27" s="13">
        <f t="shared" si="4"/>
        <v>-242</v>
      </c>
      <c r="L27" s="13">
        <f t="shared" si="2"/>
        <v>-20.016542597187758</v>
      </c>
    </row>
    <row r="28" spans="1:12" ht="23.1" customHeight="1" x14ac:dyDescent="0.15">
      <c r="A28" s="24" t="s">
        <v>34</v>
      </c>
      <c r="B28" s="21">
        <v>421</v>
      </c>
      <c r="C28" s="21">
        <v>1125</v>
      </c>
      <c r="D28" s="21">
        <v>517</v>
      </c>
      <c r="E28" s="13">
        <f t="shared" si="5"/>
        <v>2063</v>
      </c>
      <c r="F28" s="20">
        <f t="shared" si="3"/>
        <v>264</v>
      </c>
      <c r="G28" s="21">
        <v>639</v>
      </c>
      <c r="H28" s="21">
        <v>903</v>
      </c>
      <c r="I28" s="13">
        <f>H28/E28*100</f>
        <v>43.771206980126031</v>
      </c>
      <c r="J28" s="21">
        <v>723</v>
      </c>
      <c r="K28" s="13">
        <f t="shared" si="4"/>
        <v>180</v>
      </c>
      <c r="L28" s="13">
        <f t="shared" si="2"/>
        <v>24.896265560165975</v>
      </c>
    </row>
    <row r="29" spans="1:12" ht="23.1" customHeight="1" x14ac:dyDescent="0.15">
      <c r="A29" s="10" t="s">
        <v>35</v>
      </c>
      <c r="B29" s="21">
        <v>481</v>
      </c>
      <c r="C29" s="21">
        <v>289</v>
      </c>
      <c r="D29" s="21">
        <v>436</v>
      </c>
      <c r="E29" s="13">
        <f t="shared" si="5"/>
        <v>1206</v>
      </c>
      <c r="F29" s="20">
        <f t="shared" si="3"/>
        <v>59</v>
      </c>
      <c r="G29" s="21">
        <v>880</v>
      </c>
      <c r="H29" s="21">
        <v>939</v>
      </c>
      <c r="I29" s="13">
        <f>H29/E29*100</f>
        <v>77.860696517412933</v>
      </c>
      <c r="J29" s="21">
        <v>844</v>
      </c>
      <c r="K29" s="13">
        <f t="shared" si="4"/>
        <v>95</v>
      </c>
      <c r="L29" s="13">
        <f t="shared" si="2"/>
        <v>11.255924170616113</v>
      </c>
    </row>
    <row r="30" spans="1:12" ht="23.1" hidden="1" customHeight="1" x14ac:dyDescent="0.15">
      <c r="A30" s="10" t="s">
        <v>36</v>
      </c>
      <c r="B30" s="21"/>
      <c r="C30" s="21"/>
      <c r="D30" s="21"/>
      <c r="E30" s="13">
        <f t="shared" si="5"/>
        <v>0</v>
      </c>
      <c r="F30" s="20">
        <f t="shared" si="3"/>
        <v>0</v>
      </c>
      <c r="G30" s="21"/>
      <c r="H30" s="21"/>
      <c r="I30" s="13" t="e">
        <f>H30/E30*100</f>
        <v>#DIV/0!</v>
      </c>
      <c r="J30" s="21"/>
      <c r="K30" s="13">
        <f t="shared" si="4"/>
        <v>0</v>
      </c>
      <c r="L30" s="13" t="e">
        <f t="shared" si="2"/>
        <v>#DIV/0!</v>
      </c>
    </row>
    <row r="31" spans="1:12" ht="23.1" customHeight="1" x14ac:dyDescent="0.15">
      <c r="A31" s="24" t="s">
        <v>37</v>
      </c>
      <c r="B31" s="21">
        <v>62</v>
      </c>
      <c r="C31" s="21">
        <v>5</v>
      </c>
      <c r="D31" s="21"/>
      <c r="E31" s="13">
        <f t="shared" si="5"/>
        <v>67</v>
      </c>
      <c r="F31" s="20">
        <f t="shared" si="3"/>
        <v>5</v>
      </c>
      <c r="G31" s="21">
        <v>37</v>
      </c>
      <c r="H31" s="21">
        <v>42</v>
      </c>
      <c r="I31" s="13">
        <f>H31/E31*100</f>
        <v>62.68656716417911</v>
      </c>
      <c r="J31" s="21">
        <v>49</v>
      </c>
      <c r="K31" s="13">
        <f t="shared" si="4"/>
        <v>-7</v>
      </c>
      <c r="L31" s="13">
        <f t="shared" si="2"/>
        <v>-14.285714285714285</v>
      </c>
    </row>
    <row r="32" spans="1:12" ht="23.1" customHeight="1" x14ac:dyDescent="0.15">
      <c r="A32" s="24" t="s">
        <v>38</v>
      </c>
      <c r="B32" s="21">
        <v>592</v>
      </c>
      <c r="C32" s="21">
        <v>654</v>
      </c>
      <c r="D32" s="21"/>
      <c r="E32" s="13">
        <f t="shared" si="5"/>
        <v>1246</v>
      </c>
      <c r="F32" s="20">
        <f t="shared" si="3"/>
        <v>0</v>
      </c>
      <c r="G32" s="21">
        <v>1074</v>
      </c>
      <c r="H32" s="21">
        <v>1074</v>
      </c>
      <c r="I32" s="13">
        <f>H32/E32*100</f>
        <v>86.195826645264845</v>
      </c>
      <c r="J32" s="21">
        <v>1665</v>
      </c>
      <c r="K32" s="13">
        <f t="shared" si="4"/>
        <v>-591</v>
      </c>
      <c r="L32" s="13">
        <f t="shared" si="2"/>
        <v>-35.495495495495497</v>
      </c>
    </row>
    <row r="33" spans="1:12" ht="23.1" customHeight="1" x14ac:dyDescent="0.15">
      <c r="A33" s="24" t="s">
        <v>39</v>
      </c>
      <c r="B33" s="21">
        <v>90</v>
      </c>
      <c r="C33" s="21">
        <v>306</v>
      </c>
      <c r="D33" s="21"/>
      <c r="E33" s="13">
        <f>B33+C33+D33+200+239</f>
        <v>835</v>
      </c>
      <c r="F33" s="20">
        <f t="shared" si="3"/>
        <v>239</v>
      </c>
      <c r="G33" s="21">
        <v>487</v>
      </c>
      <c r="H33" s="21">
        <v>726</v>
      </c>
      <c r="I33" s="13">
        <f>H33/E33*100</f>
        <v>86.946107784431135</v>
      </c>
      <c r="J33" s="21">
        <v>670</v>
      </c>
      <c r="K33" s="13">
        <f t="shared" si="4"/>
        <v>56</v>
      </c>
      <c r="L33" s="13">
        <f t="shared" si="2"/>
        <v>8.3582089552238816</v>
      </c>
    </row>
    <row r="34" spans="1:12" ht="23.1" customHeight="1" x14ac:dyDescent="0.15">
      <c r="A34" s="24" t="s">
        <v>40</v>
      </c>
      <c r="B34" s="21">
        <v>66</v>
      </c>
      <c r="C34" s="21"/>
      <c r="D34" s="21"/>
      <c r="E34" s="13">
        <f t="shared" si="5"/>
        <v>66</v>
      </c>
      <c r="F34" s="20">
        <f t="shared" si="3"/>
        <v>0</v>
      </c>
      <c r="G34" s="21">
        <v>13</v>
      </c>
      <c r="H34" s="21">
        <v>13</v>
      </c>
      <c r="I34" s="13">
        <f>H34/E34*100</f>
        <v>19.696969696969695</v>
      </c>
      <c r="J34" s="21">
        <v>86</v>
      </c>
      <c r="K34" s="13">
        <f t="shared" si="4"/>
        <v>-73</v>
      </c>
      <c r="L34" s="13">
        <f t="shared" si="2"/>
        <v>-84.883720930232556</v>
      </c>
    </row>
    <row r="35" spans="1:12" ht="23.1" customHeight="1" x14ac:dyDescent="0.15">
      <c r="A35" s="24" t="s">
        <v>41</v>
      </c>
      <c r="B35" s="21">
        <v>10</v>
      </c>
      <c r="C35" s="21">
        <v>31</v>
      </c>
      <c r="D35" s="21"/>
      <c r="E35" s="13">
        <f t="shared" si="5"/>
        <v>41</v>
      </c>
      <c r="F35" s="20">
        <f t="shared" si="3"/>
        <v>0</v>
      </c>
      <c r="G35" s="21">
        <v>4</v>
      </c>
      <c r="H35" s="21">
        <v>4</v>
      </c>
      <c r="I35" s="13">
        <f>H35/E35*100</f>
        <v>9.7560975609756095</v>
      </c>
      <c r="J35" s="21">
        <v>5</v>
      </c>
      <c r="K35" s="13">
        <f t="shared" si="4"/>
        <v>-1</v>
      </c>
      <c r="L35" s="13">
        <f t="shared" si="2"/>
        <v>-20</v>
      </c>
    </row>
    <row r="36" spans="1:12" ht="23.1" customHeight="1" x14ac:dyDescent="0.15">
      <c r="A36" s="25" t="s">
        <v>42</v>
      </c>
      <c r="B36" s="21"/>
      <c r="C36" s="21">
        <v>751</v>
      </c>
      <c r="D36" s="21"/>
      <c r="E36" s="13">
        <f>B36+C36+D36+220+60</f>
        <v>1031</v>
      </c>
      <c r="F36" s="20">
        <f t="shared" si="3"/>
        <v>163</v>
      </c>
      <c r="G36" s="21">
        <v>868</v>
      </c>
      <c r="H36" s="21">
        <v>1031</v>
      </c>
      <c r="I36" s="13">
        <f>H36/E36*100</f>
        <v>100</v>
      </c>
      <c r="J36" s="21">
        <v>439</v>
      </c>
      <c r="K36" s="13">
        <f t="shared" si="4"/>
        <v>592</v>
      </c>
      <c r="L36" s="13">
        <f t="shared" si="2"/>
        <v>134.85193621867882</v>
      </c>
    </row>
    <row r="37" spans="1:12" ht="23.1" customHeight="1" x14ac:dyDescent="0.15">
      <c r="A37" s="25" t="s">
        <v>43</v>
      </c>
      <c r="B37" s="21">
        <v>405</v>
      </c>
      <c r="C37" s="21">
        <v>284</v>
      </c>
      <c r="D37" s="21"/>
      <c r="E37" s="13">
        <f t="shared" ref="E37:E59" si="6">B37+C37+D37</f>
        <v>689</v>
      </c>
      <c r="F37" s="20">
        <f t="shared" si="3"/>
        <v>22</v>
      </c>
      <c r="G37" s="21">
        <v>521</v>
      </c>
      <c r="H37" s="21">
        <v>543</v>
      </c>
      <c r="I37" s="13">
        <f>H37/E37*100</f>
        <v>78.809869375907112</v>
      </c>
      <c r="J37" s="21">
        <v>339</v>
      </c>
      <c r="K37" s="13">
        <f t="shared" si="4"/>
        <v>204</v>
      </c>
      <c r="L37" s="13">
        <f t="shared" si="2"/>
        <v>60.176991150442483</v>
      </c>
    </row>
    <row r="38" spans="1:12" ht="23.1" customHeight="1" x14ac:dyDescent="0.15">
      <c r="A38" s="10" t="s">
        <v>44</v>
      </c>
      <c r="B38" s="21">
        <v>5</v>
      </c>
      <c r="C38" s="21">
        <v>578</v>
      </c>
      <c r="D38" s="21">
        <v>1339</v>
      </c>
      <c r="E38" s="13">
        <f>B38+C38+D38-473-200-239</f>
        <v>1010</v>
      </c>
      <c r="F38" s="20">
        <f t="shared" si="3"/>
        <v>1</v>
      </c>
      <c r="G38" s="21">
        <v>298</v>
      </c>
      <c r="H38" s="21">
        <v>299</v>
      </c>
      <c r="I38" s="13">
        <f>H38/E38*100</f>
        <v>29.603960396039604</v>
      </c>
      <c r="J38" s="21">
        <v>7</v>
      </c>
      <c r="K38" s="13">
        <f t="shared" si="4"/>
        <v>292</v>
      </c>
      <c r="L38" s="13">
        <f t="shared" si="2"/>
        <v>4171.4285714285716</v>
      </c>
    </row>
    <row r="39" spans="1:12" ht="23.1" customHeight="1" x14ac:dyDescent="0.15">
      <c r="A39" s="10" t="s">
        <v>132</v>
      </c>
      <c r="B39" s="21">
        <v>7693</v>
      </c>
      <c r="C39" s="21">
        <f>SUM(C40:C51)</f>
        <v>9408</v>
      </c>
      <c r="D39" s="21">
        <f>SUM(D40:D51)</f>
        <v>3996</v>
      </c>
      <c r="E39" s="13">
        <f>B39+C39+D39+400</f>
        <v>21497</v>
      </c>
      <c r="F39" s="20">
        <f t="shared" si="3"/>
        <v>961</v>
      </c>
      <c r="G39" s="21">
        <v>11301</v>
      </c>
      <c r="H39" s="21">
        <v>12262</v>
      </c>
      <c r="I39" s="13">
        <f>H39/E39*100</f>
        <v>57.040517281481144</v>
      </c>
      <c r="J39" s="21">
        <v>9234</v>
      </c>
      <c r="K39" s="13">
        <f t="shared" si="4"/>
        <v>3028</v>
      </c>
      <c r="L39" s="13">
        <f t="shared" si="2"/>
        <v>32.791856183669047</v>
      </c>
    </row>
    <row r="40" spans="1:12" ht="23.1" customHeight="1" x14ac:dyDescent="0.15">
      <c r="A40" s="22" t="s">
        <v>45</v>
      </c>
      <c r="B40" s="23">
        <v>683</v>
      </c>
      <c r="C40" s="23">
        <v>122</v>
      </c>
      <c r="D40" s="23"/>
      <c r="E40" s="13">
        <f t="shared" si="6"/>
        <v>805</v>
      </c>
      <c r="F40" s="20">
        <f t="shared" si="3"/>
        <v>44</v>
      </c>
      <c r="G40" s="23">
        <v>580</v>
      </c>
      <c r="H40" s="23">
        <v>624</v>
      </c>
      <c r="I40" s="13">
        <f>H40/E40*100</f>
        <v>77.515527950310556</v>
      </c>
      <c r="J40" s="23">
        <v>579</v>
      </c>
      <c r="K40" s="13">
        <f t="shared" si="4"/>
        <v>45</v>
      </c>
      <c r="L40" s="13">
        <f t="shared" si="2"/>
        <v>7.7720207253886011</v>
      </c>
    </row>
    <row r="41" spans="1:12" ht="23.1" customHeight="1" x14ac:dyDescent="0.15">
      <c r="A41" s="10" t="s">
        <v>46</v>
      </c>
      <c r="B41" s="21">
        <v>888</v>
      </c>
      <c r="C41" s="21">
        <v>1891</v>
      </c>
      <c r="D41" s="21"/>
      <c r="E41" s="13">
        <f t="shared" si="6"/>
        <v>2779</v>
      </c>
      <c r="F41" s="20">
        <f t="shared" si="3"/>
        <v>483</v>
      </c>
      <c r="G41" s="21">
        <v>898</v>
      </c>
      <c r="H41" s="21">
        <v>1381</v>
      </c>
      <c r="I41" s="13">
        <f>H41/E41*100</f>
        <v>49.694134580784457</v>
      </c>
      <c r="J41" s="21">
        <v>1081</v>
      </c>
      <c r="K41" s="13">
        <f t="shared" si="4"/>
        <v>300</v>
      </c>
      <c r="L41" s="13">
        <f t="shared" si="2"/>
        <v>27.752081406105454</v>
      </c>
    </row>
    <row r="42" spans="1:12" ht="23.1" customHeight="1" x14ac:dyDescent="0.15">
      <c r="A42" s="10" t="s">
        <v>47</v>
      </c>
      <c r="B42" s="21">
        <v>9</v>
      </c>
      <c r="C42" s="21">
        <v>513</v>
      </c>
      <c r="D42" s="21">
        <v>183</v>
      </c>
      <c r="E42" s="13">
        <f t="shared" si="6"/>
        <v>705</v>
      </c>
      <c r="F42" s="20">
        <f t="shared" si="3"/>
        <v>15</v>
      </c>
      <c r="G42" s="21">
        <v>332</v>
      </c>
      <c r="H42" s="21">
        <v>347</v>
      </c>
      <c r="I42" s="13">
        <f>H42/E42*100</f>
        <v>49.219858156028366</v>
      </c>
      <c r="J42" s="21">
        <v>309</v>
      </c>
      <c r="K42" s="13">
        <f t="shared" si="4"/>
        <v>38</v>
      </c>
      <c r="L42" s="13">
        <f t="shared" si="2"/>
        <v>12.297734627831716</v>
      </c>
    </row>
    <row r="43" spans="1:12" ht="23.1" customHeight="1" x14ac:dyDescent="0.15">
      <c r="A43" s="10" t="s">
        <v>48</v>
      </c>
      <c r="B43" s="21">
        <v>1606</v>
      </c>
      <c r="C43" s="21">
        <v>5451</v>
      </c>
      <c r="D43" s="21">
        <v>3399</v>
      </c>
      <c r="E43" s="13">
        <f t="shared" si="6"/>
        <v>10456</v>
      </c>
      <c r="F43" s="20">
        <f t="shared" si="3"/>
        <v>162</v>
      </c>
      <c r="G43" s="21">
        <v>6231</v>
      </c>
      <c r="H43" s="21">
        <v>6393</v>
      </c>
      <c r="I43" s="13">
        <f>H43/E43*100</f>
        <v>61.141928079571542</v>
      </c>
      <c r="J43" s="21">
        <v>3520</v>
      </c>
      <c r="K43" s="13">
        <f t="shared" si="4"/>
        <v>2873</v>
      </c>
      <c r="L43" s="13">
        <f t="shared" si="2"/>
        <v>81.619318181818173</v>
      </c>
    </row>
    <row r="44" spans="1:12" ht="23.1" customHeight="1" x14ac:dyDescent="0.15">
      <c r="A44" s="10" t="s">
        <v>49</v>
      </c>
      <c r="B44" s="21">
        <v>505</v>
      </c>
      <c r="C44" s="21">
        <v>715</v>
      </c>
      <c r="D44" s="21">
        <v>388</v>
      </c>
      <c r="E44" s="13">
        <f t="shared" si="6"/>
        <v>1608</v>
      </c>
      <c r="F44" s="20">
        <f t="shared" si="3"/>
        <v>1</v>
      </c>
      <c r="G44" s="21">
        <v>7</v>
      </c>
      <c r="H44" s="21">
        <v>8</v>
      </c>
      <c r="I44" s="13">
        <f>H44/E44*100</f>
        <v>0.49751243781094528</v>
      </c>
      <c r="J44" s="21">
        <v>553</v>
      </c>
      <c r="K44" s="13">
        <f t="shared" si="4"/>
        <v>-545</v>
      </c>
      <c r="L44" s="13">
        <f t="shared" si="2"/>
        <v>-98.553345388788429</v>
      </c>
    </row>
    <row r="45" spans="1:12" ht="23.1" hidden="1" customHeight="1" x14ac:dyDescent="0.15">
      <c r="A45" s="22" t="s">
        <v>50</v>
      </c>
      <c r="B45" s="21"/>
      <c r="C45" s="21"/>
      <c r="D45" s="21"/>
      <c r="E45" s="13">
        <f t="shared" si="6"/>
        <v>0</v>
      </c>
      <c r="F45" s="20">
        <f t="shared" si="3"/>
        <v>0</v>
      </c>
      <c r="G45" s="21"/>
      <c r="H45" s="21"/>
      <c r="I45" s="13" t="e">
        <f>H45/E45*100</f>
        <v>#DIV/0!</v>
      </c>
      <c r="J45" s="21"/>
      <c r="K45" s="13">
        <f t="shared" si="4"/>
        <v>0</v>
      </c>
      <c r="L45" s="13" t="e">
        <f t="shared" si="2"/>
        <v>#DIV/0!</v>
      </c>
    </row>
    <row r="46" spans="1:12" ht="23.1" customHeight="1" x14ac:dyDescent="0.15">
      <c r="A46" s="22" t="s">
        <v>51</v>
      </c>
      <c r="B46" s="21">
        <v>3181</v>
      </c>
      <c r="C46" s="21">
        <v>593</v>
      </c>
      <c r="D46" s="21"/>
      <c r="E46" s="13">
        <f t="shared" si="6"/>
        <v>3774</v>
      </c>
      <c r="F46" s="20">
        <f t="shared" si="3"/>
        <v>239</v>
      </c>
      <c r="G46" s="21">
        <v>2465</v>
      </c>
      <c r="H46" s="21">
        <v>2704</v>
      </c>
      <c r="I46" s="13">
        <f>H46/E46*100</f>
        <v>71.648118706942228</v>
      </c>
      <c r="J46" s="21">
        <v>2823</v>
      </c>
      <c r="K46" s="13">
        <f t="shared" si="4"/>
        <v>-119</v>
      </c>
      <c r="L46" s="13">
        <f t="shared" si="2"/>
        <v>-4.2153737159050655</v>
      </c>
    </row>
    <row r="47" spans="1:12" ht="23.1" customHeight="1" x14ac:dyDescent="0.15">
      <c r="A47" s="22" t="s">
        <v>52</v>
      </c>
      <c r="B47" s="23">
        <v>400</v>
      </c>
      <c r="C47" s="23"/>
      <c r="D47" s="23"/>
      <c r="E47" s="13">
        <f t="shared" si="6"/>
        <v>400</v>
      </c>
      <c r="F47" s="20">
        <f t="shared" si="3"/>
        <v>0</v>
      </c>
      <c r="G47" s="23"/>
      <c r="H47" s="23"/>
      <c r="I47" s="13">
        <f>H47/E47*100</f>
        <v>0</v>
      </c>
      <c r="J47" s="23"/>
      <c r="K47" s="13">
        <f t="shared" si="4"/>
        <v>0</v>
      </c>
      <c r="L47" s="13"/>
    </row>
    <row r="48" spans="1:12" ht="23.1" customHeight="1" x14ac:dyDescent="0.15">
      <c r="A48" s="22" t="s">
        <v>53</v>
      </c>
      <c r="B48" s="23">
        <v>200</v>
      </c>
      <c r="C48" s="23"/>
      <c r="D48" s="23"/>
      <c r="E48" s="13">
        <v>600</v>
      </c>
      <c r="F48" s="20">
        <f t="shared" si="3"/>
        <v>0</v>
      </c>
      <c r="G48" s="23">
        <v>600</v>
      </c>
      <c r="H48" s="23">
        <v>600</v>
      </c>
      <c r="I48" s="13">
        <f>H48/E48*100</f>
        <v>100</v>
      </c>
      <c r="J48" s="23">
        <v>178</v>
      </c>
      <c r="K48" s="13">
        <f t="shared" si="4"/>
        <v>422</v>
      </c>
      <c r="L48" s="13">
        <f t="shared" si="2"/>
        <v>237.07865168539323</v>
      </c>
    </row>
    <row r="49" spans="1:12" ht="23.1" customHeight="1" x14ac:dyDescent="0.15">
      <c r="A49" s="22" t="s">
        <v>54</v>
      </c>
      <c r="B49" s="23"/>
      <c r="C49" s="23">
        <v>14</v>
      </c>
      <c r="D49" s="23">
        <v>26</v>
      </c>
      <c r="E49" s="13">
        <f t="shared" si="6"/>
        <v>40</v>
      </c>
      <c r="F49" s="20">
        <f t="shared" si="3"/>
        <v>0</v>
      </c>
      <c r="G49" s="23">
        <v>3</v>
      </c>
      <c r="H49" s="23">
        <v>3</v>
      </c>
      <c r="I49" s="13">
        <f>H49/E49*100</f>
        <v>7.5</v>
      </c>
      <c r="J49" s="23">
        <v>21</v>
      </c>
      <c r="K49" s="13">
        <f t="shared" si="4"/>
        <v>-18</v>
      </c>
      <c r="L49" s="13">
        <f t="shared" si="2"/>
        <v>-85.714285714285708</v>
      </c>
    </row>
    <row r="50" spans="1:12" ht="23.1" customHeight="1" x14ac:dyDescent="0.15">
      <c r="A50" s="22" t="s">
        <v>55</v>
      </c>
      <c r="B50" s="23">
        <v>221</v>
      </c>
      <c r="C50" s="23">
        <v>29</v>
      </c>
      <c r="D50" s="23"/>
      <c r="E50" s="13">
        <f t="shared" si="6"/>
        <v>250</v>
      </c>
      <c r="F50" s="20">
        <f t="shared" si="3"/>
        <v>17</v>
      </c>
      <c r="G50" s="23">
        <v>185</v>
      </c>
      <c r="H50" s="23">
        <v>202</v>
      </c>
      <c r="I50" s="13">
        <f>H50/E50*100</f>
        <v>80.800000000000011</v>
      </c>
      <c r="J50" s="23">
        <v>170</v>
      </c>
      <c r="K50" s="13">
        <f t="shared" si="4"/>
        <v>32</v>
      </c>
      <c r="L50" s="13">
        <f t="shared" si="2"/>
        <v>18.823529411764707</v>
      </c>
    </row>
    <row r="51" spans="1:12" ht="23.1" customHeight="1" x14ac:dyDescent="0.15">
      <c r="A51" s="22" t="s">
        <v>56</v>
      </c>
      <c r="B51" s="23"/>
      <c r="C51" s="23">
        <v>80</v>
      </c>
      <c r="D51" s="23"/>
      <c r="E51" s="13">
        <f t="shared" si="6"/>
        <v>80</v>
      </c>
      <c r="F51" s="20">
        <f t="shared" si="3"/>
        <v>0</v>
      </c>
      <c r="G51" s="23"/>
      <c r="H51" s="23"/>
      <c r="I51" s="13">
        <f>H51/E51*100</f>
        <v>0</v>
      </c>
      <c r="J51" s="23"/>
      <c r="K51" s="13">
        <f t="shared" si="4"/>
        <v>0</v>
      </c>
      <c r="L51" s="13"/>
    </row>
    <row r="52" spans="1:12" ht="23.1" customHeight="1" x14ac:dyDescent="0.15">
      <c r="A52" s="10" t="s">
        <v>57</v>
      </c>
      <c r="B52" s="21"/>
      <c r="C52" s="21">
        <f>SUM(C53:C59)</f>
        <v>5914</v>
      </c>
      <c r="D52" s="21">
        <f>SUM(D53:D59)</f>
        <v>1856</v>
      </c>
      <c r="E52" s="13">
        <f>B52+C52+D52+7</f>
        <v>7777</v>
      </c>
      <c r="F52" s="20">
        <f t="shared" si="3"/>
        <v>0</v>
      </c>
      <c r="G52" s="21">
        <v>307</v>
      </c>
      <c r="H52" s="21">
        <v>307</v>
      </c>
      <c r="I52" s="13">
        <f>H52/E52*100</f>
        <v>3.9475376109039479</v>
      </c>
      <c r="J52" s="21">
        <v>4071</v>
      </c>
      <c r="K52" s="13">
        <f t="shared" si="4"/>
        <v>-3764</v>
      </c>
      <c r="L52" s="13">
        <f t="shared" si="2"/>
        <v>-92.458855318103659</v>
      </c>
    </row>
    <row r="53" spans="1:12" ht="23.1" customHeight="1" x14ac:dyDescent="0.15">
      <c r="A53" s="22" t="s">
        <v>58</v>
      </c>
      <c r="B53" s="23"/>
      <c r="C53" s="23"/>
      <c r="D53" s="23"/>
      <c r="E53" s="13">
        <v>7</v>
      </c>
      <c r="F53" s="20">
        <f t="shared" si="3"/>
        <v>0</v>
      </c>
      <c r="G53" s="23">
        <v>7</v>
      </c>
      <c r="H53" s="23">
        <v>7</v>
      </c>
      <c r="I53" s="13">
        <f>H53/E53*100</f>
        <v>100</v>
      </c>
      <c r="J53" s="23">
        <v>1</v>
      </c>
      <c r="K53" s="13">
        <f t="shared" si="4"/>
        <v>6</v>
      </c>
      <c r="L53" s="13">
        <f t="shared" si="2"/>
        <v>600</v>
      </c>
    </row>
    <row r="54" spans="1:12" ht="23.1" hidden="1" customHeight="1" x14ac:dyDescent="0.15">
      <c r="A54" s="22" t="s">
        <v>59</v>
      </c>
      <c r="B54" s="23"/>
      <c r="C54" s="23"/>
      <c r="D54" s="23"/>
      <c r="E54" s="13">
        <f t="shared" si="6"/>
        <v>0</v>
      </c>
      <c r="F54" s="20">
        <f t="shared" si="3"/>
        <v>0</v>
      </c>
      <c r="G54" s="23"/>
      <c r="H54" s="23"/>
      <c r="I54" s="13" t="e">
        <f>H54/E54*100</f>
        <v>#DIV/0!</v>
      </c>
      <c r="J54" s="23"/>
      <c r="K54" s="13">
        <f t="shared" si="4"/>
        <v>0</v>
      </c>
      <c r="L54" s="13" t="e">
        <f t="shared" si="2"/>
        <v>#DIV/0!</v>
      </c>
    </row>
    <row r="55" spans="1:12" ht="23.1" customHeight="1" x14ac:dyDescent="0.15">
      <c r="A55" s="10" t="s">
        <v>60</v>
      </c>
      <c r="B55" s="21"/>
      <c r="C55" s="21">
        <v>3322</v>
      </c>
      <c r="D55" s="21">
        <v>1856</v>
      </c>
      <c r="E55" s="13">
        <f t="shared" si="6"/>
        <v>5178</v>
      </c>
      <c r="F55" s="20">
        <f t="shared" si="3"/>
        <v>0</v>
      </c>
      <c r="G55" s="21"/>
      <c r="H55" s="21"/>
      <c r="I55" s="13">
        <f>H55/E55*100</f>
        <v>0</v>
      </c>
      <c r="J55" s="21">
        <v>2540</v>
      </c>
      <c r="K55" s="13">
        <f t="shared" si="4"/>
        <v>-2540</v>
      </c>
      <c r="L55" s="13"/>
    </row>
    <row r="56" spans="1:12" ht="23.1" hidden="1" customHeight="1" x14ac:dyDescent="0.15">
      <c r="A56" s="10" t="s">
        <v>61</v>
      </c>
      <c r="B56" s="21"/>
      <c r="C56" s="21"/>
      <c r="D56" s="21"/>
      <c r="E56" s="13">
        <f t="shared" si="6"/>
        <v>0</v>
      </c>
      <c r="F56" s="20">
        <f t="shared" si="3"/>
        <v>0</v>
      </c>
      <c r="G56" s="21"/>
      <c r="H56" s="21"/>
      <c r="I56" s="13" t="e">
        <f>H56/E56*100</f>
        <v>#DIV/0!</v>
      </c>
      <c r="J56" s="21"/>
      <c r="K56" s="13">
        <f t="shared" si="4"/>
        <v>0</v>
      </c>
      <c r="L56" s="13" t="e">
        <f t="shared" si="2"/>
        <v>#DIV/0!</v>
      </c>
    </row>
    <row r="57" spans="1:12" ht="23.1" hidden="1" customHeight="1" x14ac:dyDescent="0.15">
      <c r="A57" s="9" t="s">
        <v>62</v>
      </c>
      <c r="B57" s="21"/>
      <c r="C57" s="21"/>
      <c r="D57" s="21"/>
      <c r="E57" s="13">
        <f t="shared" si="6"/>
        <v>0</v>
      </c>
      <c r="F57" s="20">
        <f t="shared" si="3"/>
        <v>0</v>
      </c>
      <c r="G57" s="21"/>
      <c r="H57" s="21"/>
      <c r="I57" s="13" t="e">
        <f>H57/E57*100</f>
        <v>#DIV/0!</v>
      </c>
      <c r="J57" s="21"/>
      <c r="K57" s="13">
        <f t="shared" si="4"/>
        <v>0</v>
      </c>
      <c r="L57" s="13" t="e">
        <f t="shared" si="2"/>
        <v>#DIV/0!</v>
      </c>
    </row>
    <row r="58" spans="1:12" ht="23.1" customHeight="1" x14ac:dyDescent="0.15">
      <c r="A58" s="26" t="s">
        <v>63</v>
      </c>
      <c r="B58" s="21"/>
      <c r="C58" s="21">
        <v>608</v>
      </c>
      <c r="D58" s="21"/>
      <c r="E58" s="13">
        <f t="shared" si="6"/>
        <v>608</v>
      </c>
      <c r="F58" s="20">
        <f t="shared" si="3"/>
        <v>0</v>
      </c>
      <c r="G58" s="21"/>
      <c r="H58" s="21"/>
      <c r="I58" s="13">
        <f>H58/E58*100</f>
        <v>0</v>
      </c>
      <c r="J58" s="21"/>
      <c r="K58" s="13">
        <f t="shared" si="4"/>
        <v>0</v>
      </c>
      <c r="L58" s="13"/>
    </row>
    <row r="59" spans="1:12" ht="23.1" customHeight="1" x14ac:dyDescent="0.15">
      <c r="A59" s="10" t="s">
        <v>64</v>
      </c>
      <c r="B59" s="21"/>
      <c r="C59" s="21">
        <f>1964+20</f>
        <v>1984</v>
      </c>
      <c r="D59" s="21"/>
      <c r="E59" s="13">
        <f t="shared" si="6"/>
        <v>1984</v>
      </c>
      <c r="F59" s="20">
        <f t="shared" si="3"/>
        <v>0</v>
      </c>
      <c r="G59" s="21">
        <v>300</v>
      </c>
      <c r="H59" s="21">
        <v>300</v>
      </c>
      <c r="I59" s="13">
        <f>H59/E59*100</f>
        <v>15.120967741935484</v>
      </c>
      <c r="J59" s="21">
        <v>1530</v>
      </c>
      <c r="K59" s="13">
        <f t="shared" si="4"/>
        <v>-1230</v>
      </c>
      <c r="L59" s="13">
        <f t="shared" si="2"/>
        <v>-80.392156862745097</v>
      </c>
    </row>
    <row r="60" spans="1:12" ht="23.1" customHeight="1" x14ac:dyDescent="0.15">
      <c r="A60" s="10" t="s">
        <v>65</v>
      </c>
      <c r="B60" s="21">
        <v>13922</v>
      </c>
      <c r="C60" s="21">
        <f>SUM(C61:C65)</f>
        <v>10634</v>
      </c>
      <c r="D60" s="21">
        <f>SUM(D61:D65)</f>
        <v>14570</v>
      </c>
      <c r="E60" s="13">
        <f>44325+89+17</f>
        <v>44431</v>
      </c>
      <c r="F60" s="20">
        <f t="shared" si="3"/>
        <v>588</v>
      </c>
      <c r="G60" s="21">
        <v>31747</v>
      </c>
      <c r="H60" s="21">
        <v>32335</v>
      </c>
      <c r="I60" s="13">
        <f>H60/E60*100</f>
        <v>72.775764668812315</v>
      </c>
      <c r="J60" s="21">
        <v>49629</v>
      </c>
      <c r="K60" s="13">
        <f t="shared" si="4"/>
        <v>-17294</v>
      </c>
      <c r="L60" s="13">
        <f t="shared" si="2"/>
        <v>-34.846561486227813</v>
      </c>
    </row>
    <row r="61" spans="1:12" ht="23.1" customHeight="1" x14ac:dyDescent="0.15">
      <c r="A61" s="22" t="s">
        <v>66</v>
      </c>
      <c r="B61" s="23">
        <v>3988</v>
      </c>
      <c r="C61" s="23">
        <v>7526</v>
      </c>
      <c r="D61" s="23"/>
      <c r="E61" s="13">
        <f>B61+C61+D61+4242</f>
        <v>15756</v>
      </c>
      <c r="F61" s="20">
        <f t="shared" si="3"/>
        <v>294</v>
      </c>
      <c r="G61" s="23">
        <v>13479</v>
      </c>
      <c r="H61" s="23">
        <v>13773</v>
      </c>
      <c r="I61" s="13">
        <f>H61/E61*100</f>
        <v>87.41431835491241</v>
      </c>
      <c r="J61" s="23">
        <v>34824</v>
      </c>
      <c r="K61" s="13">
        <f t="shared" si="4"/>
        <v>-21051</v>
      </c>
      <c r="L61" s="13">
        <f t="shared" si="2"/>
        <v>-60.449689869055824</v>
      </c>
    </row>
    <row r="62" spans="1:12" ht="23.1" customHeight="1" x14ac:dyDescent="0.15">
      <c r="A62" s="10" t="s">
        <v>67</v>
      </c>
      <c r="B62" s="23"/>
      <c r="C62" s="23">
        <v>928</v>
      </c>
      <c r="D62" s="23">
        <v>14570</v>
      </c>
      <c r="E62" s="13">
        <f>B62+C62+D62</f>
        <v>15498</v>
      </c>
      <c r="F62" s="20">
        <f t="shared" si="3"/>
        <v>0</v>
      </c>
      <c r="G62" s="23">
        <v>7773</v>
      </c>
      <c r="H62" s="23">
        <v>7773</v>
      </c>
      <c r="I62" s="13">
        <f>H62/E62*100</f>
        <v>50.154858691444062</v>
      </c>
      <c r="J62" s="23">
        <v>327</v>
      </c>
      <c r="K62" s="13">
        <f t="shared" si="4"/>
        <v>7446</v>
      </c>
      <c r="L62" s="13">
        <f t="shared" si="2"/>
        <v>2277.0642201834862</v>
      </c>
    </row>
    <row r="63" spans="1:12" ht="23.1" customHeight="1" x14ac:dyDescent="0.15">
      <c r="A63" s="10" t="s">
        <v>68</v>
      </c>
      <c r="B63" s="21">
        <v>9840</v>
      </c>
      <c r="C63" s="21">
        <v>1931</v>
      </c>
      <c r="D63" s="21"/>
      <c r="E63" s="13">
        <f>B63+C63+D63</f>
        <v>11771</v>
      </c>
      <c r="F63" s="20">
        <f t="shared" si="3"/>
        <v>294</v>
      </c>
      <c r="G63" s="21">
        <v>9089</v>
      </c>
      <c r="H63" s="21">
        <v>9383</v>
      </c>
      <c r="I63" s="13">
        <f>H63/E63*100</f>
        <v>79.712853623311531</v>
      </c>
      <c r="J63" s="21">
        <v>9451</v>
      </c>
      <c r="K63" s="13">
        <f t="shared" si="4"/>
        <v>-68</v>
      </c>
      <c r="L63" s="13">
        <f t="shared" si="2"/>
        <v>-0.71950058194900013</v>
      </c>
    </row>
    <row r="64" spans="1:12" ht="28.5" hidden="1" customHeight="1" x14ac:dyDescent="0.15">
      <c r="A64" s="11" t="s">
        <v>69</v>
      </c>
      <c r="B64" s="21"/>
      <c r="C64" s="21"/>
      <c r="D64" s="21"/>
      <c r="E64" s="13">
        <f>B64+C64+D64</f>
        <v>0</v>
      </c>
      <c r="F64" s="20">
        <f t="shared" si="3"/>
        <v>0</v>
      </c>
      <c r="G64" s="21"/>
      <c r="H64" s="21"/>
      <c r="I64" s="13" t="e">
        <f>H64/E64*100</f>
        <v>#DIV/0!</v>
      </c>
      <c r="J64" s="21"/>
      <c r="K64" s="13">
        <f t="shared" si="4"/>
        <v>0</v>
      </c>
      <c r="L64" s="13" t="e">
        <f t="shared" si="2"/>
        <v>#DIV/0!</v>
      </c>
    </row>
    <row r="65" spans="1:12" ht="23.1" customHeight="1" x14ac:dyDescent="0.15">
      <c r="A65" s="24" t="s">
        <v>70</v>
      </c>
      <c r="B65" s="21">
        <v>94</v>
      </c>
      <c r="C65" s="21">
        <v>249</v>
      </c>
      <c r="D65" s="21"/>
      <c r="E65" s="13">
        <f>538+762+89+17</f>
        <v>1406</v>
      </c>
      <c r="F65" s="20">
        <f t="shared" si="3"/>
        <v>0</v>
      </c>
      <c r="G65" s="21">
        <v>1406</v>
      </c>
      <c r="H65" s="21">
        <v>1406</v>
      </c>
      <c r="I65" s="13">
        <f>H65/E65*100</f>
        <v>100</v>
      </c>
      <c r="J65" s="21">
        <v>5027</v>
      </c>
      <c r="K65" s="13">
        <f t="shared" si="4"/>
        <v>-3621</v>
      </c>
      <c r="L65" s="13">
        <f t="shared" si="2"/>
        <v>-72.031032424905504</v>
      </c>
    </row>
    <row r="66" spans="1:12" ht="23.1" customHeight="1" x14ac:dyDescent="0.15">
      <c r="A66" s="10" t="s">
        <v>71</v>
      </c>
      <c r="B66" s="21">
        <v>1284</v>
      </c>
      <c r="C66" s="21">
        <f>SUM(C67:C72)</f>
        <v>3642</v>
      </c>
      <c r="D66" s="21">
        <f>SUM(D67:D72)</f>
        <v>449</v>
      </c>
      <c r="E66" s="13">
        <f>6638+700+69+101</f>
        <v>7508</v>
      </c>
      <c r="F66" s="20">
        <f t="shared" si="3"/>
        <v>138</v>
      </c>
      <c r="G66" s="21">
        <v>3948</v>
      </c>
      <c r="H66" s="21">
        <v>4086</v>
      </c>
      <c r="I66" s="13">
        <f>H66/E66*100</f>
        <v>54.421949920085247</v>
      </c>
      <c r="J66" s="21">
        <v>2070</v>
      </c>
      <c r="K66" s="13">
        <f t="shared" si="4"/>
        <v>2016</v>
      </c>
      <c r="L66" s="13">
        <f t="shared" si="2"/>
        <v>97.391304347826093</v>
      </c>
    </row>
    <row r="67" spans="1:12" ht="23.1" customHeight="1" x14ac:dyDescent="0.15">
      <c r="A67" s="22" t="s">
        <v>72</v>
      </c>
      <c r="B67" s="23">
        <v>747</v>
      </c>
      <c r="C67" s="23">
        <v>391</v>
      </c>
      <c r="D67" s="23">
        <v>41</v>
      </c>
      <c r="E67" s="13">
        <f>B67+C67+D67+210+700</f>
        <v>2089</v>
      </c>
      <c r="F67" s="20">
        <f t="shared" si="3"/>
        <v>73</v>
      </c>
      <c r="G67" s="23">
        <v>1550</v>
      </c>
      <c r="H67" s="23">
        <v>1623</v>
      </c>
      <c r="I67" s="13">
        <f>H67/E67*100</f>
        <v>77.692675921493532</v>
      </c>
      <c r="J67" s="23">
        <v>811</v>
      </c>
      <c r="K67" s="13">
        <f t="shared" si="4"/>
        <v>812</v>
      </c>
      <c r="L67" s="13">
        <f t="shared" si="2"/>
        <v>100.12330456226881</v>
      </c>
    </row>
    <row r="68" spans="1:12" ht="23.1" customHeight="1" x14ac:dyDescent="0.15">
      <c r="A68" s="22" t="s">
        <v>73</v>
      </c>
      <c r="B68" s="23">
        <v>42</v>
      </c>
      <c r="C68" s="23">
        <v>74</v>
      </c>
      <c r="D68" s="23"/>
      <c r="E68" s="13">
        <f t="shared" ref="E68:E77" si="7">B68+C68+D68</f>
        <v>116</v>
      </c>
      <c r="F68" s="20">
        <f t="shared" si="3"/>
        <v>0</v>
      </c>
      <c r="G68" s="23">
        <v>5</v>
      </c>
      <c r="H68" s="23">
        <v>5</v>
      </c>
      <c r="I68" s="13">
        <f>H68/E68*100</f>
        <v>4.3103448275862073</v>
      </c>
      <c r="J68" s="23">
        <v>50</v>
      </c>
      <c r="K68" s="13">
        <f t="shared" si="4"/>
        <v>-45</v>
      </c>
      <c r="L68" s="13">
        <f t="shared" si="2"/>
        <v>-90</v>
      </c>
    </row>
    <row r="69" spans="1:12" ht="23.1" customHeight="1" x14ac:dyDescent="0.15">
      <c r="A69" s="22" t="s">
        <v>74</v>
      </c>
      <c r="B69" s="23">
        <v>64</v>
      </c>
      <c r="C69" s="23">
        <v>1777</v>
      </c>
      <c r="D69" s="23">
        <v>30</v>
      </c>
      <c r="E69" s="13">
        <f t="shared" si="7"/>
        <v>1871</v>
      </c>
      <c r="F69" s="20">
        <f t="shared" si="3"/>
        <v>0</v>
      </c>
      <c r="G69" s="23">
        <v>21</v>
      </c>
      <c r="H69" s="23">
        <v>21</v>
      </c>
      <c r="I69" s="13">
        <f>H69/E69*100</f>
        <v>1.122394441475147</v>
      </c>
      <c r="J69" s="23">
        <v>22</v>
      </c>
      <c r="K69" s="13">
        <f t="shared" si="4"/>
        <v>-1</v>
      </c>
      <c r="L69" s="13">
        <f t="shared" si="2"/>
        <v>-4.5454545454545459</v>
      </c>
    </row>
    <row r="70" spans="1:12" ht="30" customHeight="1" x14ac:dyDescent="0.15">
      <c r="A70" s="11" t="s">
        <v>131</v>
      </c>
      <c r="B70" s="21">
        <v>79</v>
      </c>
      <c r="C70" s="21">
        <v>532</v>
      </c>
      <c r="D70" s="21">
        <v>323</v>
      </c>
      <c r="E70" s="13">
        <f>B70+C70+D70+1053+69+101</f>
        <v>2157</v>
      </c>
      <c r="F70" s="20">
        <f t="shared" si="3"/>
        <v>65</v>
      </c>
      <c r="G70" s="21">
        <v>2056</v>
      </c>
      <c r="H70" s="21">
        <v>2121</v>
      </c>
      <c r="I70" s="13">
        <f>H70/E70*100</f>
        <v>98.331015299026419</v>
      </c>
      <c r="J70" s="21">
        <v>440</v>
      </c>
      <c r="K70" s="13">
        <f t="shared" si="4"/>
        <v>1681</v>
      </c>
      <c r="L70" s="13">
        <f t="shared" ref="L70:L99" si="8">K70/J70*100</f>
        <v>382.0454545454545</v>
      </c>
    </row>
    <row r="71" spans="1:12" ht="23.1" customHeight="1" x14ac:dyDescent="0.15">
      <c r="A71" s="10" t="s">
        <v>75</v>
      </c>
      <c r="B71" s="21">
        <v>352</v>
      </c>
      <c r="C71" s="21">
        <v>754</v>
      </c>
      <c r="D71" s="21">
        <v>55</v>
      </c>
      <c r="E71" s="13">
        <f t="shared" si="7"/>
        <v>1161</v>
      </c>
      <c r="F71" s="20">
        <f t="shared" ref="F71:F104" si="9">(H71-G71)</f>
        <v>0</v>
      </c>
      <c r="G71" s="21">
        <v>316</v>
      </c>
      <c r="H71" s="21">
        <v>316</v>
      </c>
      <c r="I71" s="13">
        <f>H71/E71*100</f>
        <v>27.217915590008612</v>
      </c>
      <c r="J71" s="21">
        <v>737</v>
      </c>
      <c r="K71" s="13">
        <f t="shared" ref="K71:K99" si="10">H71-J71</f>
        <v>-421</v>
      </c>
      <c r="L71" s="13">
        <f t="shared" si="8"/>
        <v>-57.123473541383987</v>
      </c>
    </row>
    <row r="72" spans="1:12" ht="23.1" customHeight="1" x14ac:dyDescent="0.15">
      <c r="A72" s="10" t="s">
        <v>76</v>
      </c>
      <c r="B72" s="21"/>
      <c r="C72" s="21">
        <v>114</v>
      </c>
      <c r="D72" s="21"/>
      <c r="E72" s="13">
        <f t="shared" si="7"/>
        <v>114</v>
      </c>
      <c r="F72" s="20">
        <f t="shared" si="9"/>
        <v>0</v>
      </c>
      <c r="G72" s="21"/>
      <c r="H72" s="21"/>
      <c r="I72" s="13">
        <f>H72/E72*100</f>
        <v>0</v>
      </c>
      <c r="J72" s="21"/>
      <c r="K72" s="13">
        <f t="shared" si="10"/>
        <v>0</v>
      </c>
      <c r="L72" s="13"/>
    </row>
    <row r="73" spans="1:12" ht="23.1" hidden="1" customHeight="1" x14ac:dyDescent="0.15">
      <c r="A73" s="10" t="s">
        <v>77</v>
      </c>
      <c r="B73" s="21"/>
      <c r="C73" s="21"/>
      <c r="D73" s="21"/>
      <c r="E73" s="13">
        <f t="shared" si="7"/>
        <v>0</v>
      </c>
      <c r="F73" s="20">
        <f t="shared" si="9"/>
        <v>0</v>
      </c>
      <c r="G73" s="21"/>
      <c r="H73" s="21"/>
      <c r="I73" s="13" t="e">
        <f>H73/E73*100</f>
        <v>#DIV/0!</v>
      </c>
      <c r="J73" s="21"/>
      <c r="K73" s="13">
        <f t="shared" si="10"/>
        <v>0</v>
      </c>
      <c r="L73" s="13" t="e">
        <f t="shared" si="8"/>
        <v>#DIV/0!</v>
      </c>
    </row>
    <row r="74" spans="1:12" ht="23.1" customHeight="1" x14ac:dyDescent="0.15">
      <c r="A74" s="10" t="s">
        <v>78</v>
      </c>
      <c r="B74" s="21"/>
      <c r="C74" s="21">
        <f>118+5</f>
        <v>123</v>
      </c>
      <c r="D74" s="21"/>
      <c r="E74" s="13">
        <f t="shared" si="7"/>
        <v>123</v>
      </c>
      <c r="F74" s="20">
        <f t="shared" si="9"/>
        <v>0</v>
      </c>
      <c r="G74" s="21">
        <v>39</v>
      </c>
      <c r="H74" s="21">
        <v>39</v>
      </c>
      <c r="I74" s="13">
        <f>H74/E74*100</f>
        <v>31.707317073170731</v>
      </c>
      <c r="J74" s="21">
        <v>14</v>
      </c>
      <c r="K74" s="13">
        <f t="shared" si="10"/>
        <v>25</v>
      </c>
      <c r="L74" s="13">
        <f t="shared" si="8"/>
        <v>178.57142857142858</v>
      </c>
    </row>
    <row r="75" spans="1:12" ht="23.1" customHeight="1" x14ac:dyDescent="0.15">
      <c r="A75" s="10" t="s">
        <v>79</v>
      </c>
      <c r="B75" s="21">
        <v>246</v>
      </c>
      <c r="C75" s="21">
        <v>374</v>
      </c>
      <c r="D75" s="21"/>
      <c r="E75" s="13">
        <f>B75+C75+D75+790+77+569</f>
        <v>2056</v>
      </c>
      <c r="F75" s="20">
        <f t="shared" si="9"/>
        <v>35</v>
      </c>
      <c r="G75" s="21">
        <v>1522</v>
      </c>
      <c r="H75" s="21">
        <v>1557</v>
      </c>
      <c r="I75" s="13">
        <f>H75/E75*100</f>
        <v>75.729571984435793</v>
      </c>
      <c r="J75" s="21">
        <v>1236</v>
      </c>
      <c r="K75" s="13">
        <f t="shared" si="10"/>
        <v>321</v>
      </c>
      <c r="L75" s="13">
        <f t="shared" si="8"/>
        <v>25.970873786407765</v>
      </c>
    </row>
    <row r="76" spans="1:12" ht="23.1" customHeight="1" x14ac:dyDescent="0.15">
      <c r="A76" s="10" t="s">
        <v>80</v>
      </c>
      <c r="B76" s="21"/>
      <c r="C76" s="21">
        <v>25</v>
      </c>
      <c r="D76" s="21">
        <v>100</v>
      </c>
      <c r="E76" s="13">
        <f t="shared" si="7"/>
        <v>125</v>
      </c>
      <c r="F76" s="20">
        <f t="shared" si="9"/>
        <v>0</v>
      </c>
      <c r="G76" s="21"/>
      <c r="H76" s="21"/>
      <c r="I76" s="13">
        <f>H76/E76*100</f>
        <v>0</v>
      </c>
      <c r="J76" s="21"/>
      <c r="K76" s="13">
        <f t="shared" si="10"/>
        <v>0</v>
      </c>
      <c r="L76" s="13"/>
    </row>
    <row r="77" spans="1:12" ht="23.1" hidden="1" customHeight="1" x14ac:dyDescent="0.15">
      <c r="A77" s="11" t="s">
        <v>81</v>
      </c>
      <c r="B77" s="21"/>
      <c r="C77" s="21"/>
      <c r="D77" s="21"/>
      <c r="E77" s="13">
        <f t="shared" si="7"/>
        <v>0</v>
      </c>
      <c r="F77" s="20">
        <f t="shared" si="9"/>
        <v>0</v>
      </c>
      <c r="G77" s="21"/>
      <c r="H77" s="21"/>
      <c r="I77" s="13" t="e">
        <f>H77/E77*100</f>
        <v>#DIV/0!</v>
      </c>
      <c r="J77" s="21"/>
      <c r="K77" s="13">
        <f t="shared" si="10"/>
        <v>0</v>
      </c>
      <c r="L77" s="13"/>
    </row>
    <row r="78" spans="1:12" ht="23.1" customHeight="1" x14ac:dyDescent="0.15">
      <c r="A78" s="10" t="s">
        <v>82</v>
      </c>
      <c r="B78" s="21"/>
      <c r="C78" s="21"/>
      <c r="D78" s="21"/>
      <c r="E78" s="13">
        <v>50</v>
      </c>
      <c r="F78" s="20">
        <f t="shared" si="9"/>
        <v>0</v>
      </c>
      <c r="G78" s="21">
        <v>50</v>
      </c>
      <c r="H78" s="21">
        <v>50</v>
      </c>
      <c r="I78" s="13">
        <f>H78/E78*100</f>
        <v>100</v>
      </c>
      <c r="J78" s="21"/>
      <c r="K78" s="13">
        <f t="shared" si="10"/>
        <v>50</v>
      </c>
      <c r="L78" s="13"/>
    </row>
    <row r="79" spans="1:12" ht="23.1" customHeight="1" x14ac:dyDescent="0.15">
      <c r="A79" s="10" t="s">
        <v>83</v>
      </c>
      <c r="B79" s="21">
        <v>6838</v>
      </c>
      <c r="C79" s="21">
        <v>34188</v>
      </c>
      <c r="D79" s="21">
        <v>4196</v>
      </c>
      <c r="E79" s="13">
        <f>B79+C79+D79</f>
        <v>45222</v>
      </c>
      <c r="F79" s="20">
        <f t="shared" si="9"/>
        <v>346</v>
      </c>
      <c r="G79" s="21">
        <v>14752</v>
      </c>
      <c r="H79" s="21">
        <v>15098</v>
      </c>
      <c r="I79" s="13">
        <f>H79/E79*100</f>
        <v>33.386404847198264</v>
      </c>
      <c r="J79" s="21">
        <v>20040</v>
      </c>
      <c r="K79" s="13">
        <f t="shared" si="10"/>
        <v>-4942</v>
      </c>
      <c r="L79" s="13">
        <f t="shared" si="8"/>
        <v>-24.660678642714569</v>
      </c>
    </row>
    <row r="80" spans="1:12" ht="23.1" customHeight="1" x14ac:dyDescent="0.15">
      <c r="A80" s="10" t="s">
        <v>84</v>
      </c>
      <c r="B80" s="21"/>
      <c r="C80" s="21">
        <v>385</v>
      </c>
      <c r="D80" s="21"/>
      <c r="E80" s="13">
        <f>B80+C80+D80</f>
        <v>385</v>
      </c>
      <c r="F80" s="20">
        <f t="shared" si="9"/>
        <v>5</v>
      </c>
      <c r="G80" s="21"/>
      <c r="H80" s="21">
        <v>5</v>
      </c>
      <c r="I80" s="13">
        <f>H80/E80*100</f>
        <v>1.2987012987012987</v>
      </c>
      <c r="J80" s="21"/>
      <c r="K80" s="13">
        <f t="shared" si="10"/>
        <v>5</v>
      </c>
      <c r="L80" s="13"/>
    </row>
    <row r="81" spans="1:13" ht="23.1" customHeight="1" x14ac:dyDescent="0.15">
      <c r="A81" s="10" t="s">
        <v>85</v>
      </c>
      <c r="B81" s="21">
        <v>1532</v>
      </c>
      <c r="C81" s="21">
        <v>309</v>
      </c>
      <c r="D81" s="21"/>
      <c r="E81" s="13">
        <f>B81+C81+D81</f>
        <v>1841</v>
      </c>
      <c r="F81" s="20">
        <f t="shared" si="9"/>
        <v>46</v>
      </c>
      <c r="G81" s="21">
        <v>1009</v>
      </c>
      <c r="H81" s="21">
        <v>1055</v>
      </c>
      <c r="I81" s="13">
        <f>H81/E81*100</f>
        <v>57.305812058663776</v>
      </c>
      <c r="J81" s="21">
        <v>1400</v>
      </c>
      <c r="K81" s="13">
        <f t="shared" si="10"/>
        <v>-345</v>
      </c>
      <c r="L81" s="13">
        <f t="shared" si="8"/>
        <v>-24.642857142857146</v>
      </c>
    </row>
    <row r="82" spans="1:13" ht="23.1" customHeight="1" x14ac:dyDescent="0.15">
      <c r="A82" s="10" t="s">
        <v>86</v>
      </c>
      <c r="B82" s="21">
        <v>1530</v>
      </c>
      <c r="C82" s="21"/>
      <c r="D82" s="21"/>
      <c r="E82" s="13">
        <f>B82+C82+D82</f>
        <v>1530</v>
      </c>
      <c r="F82" s="20">
        <f t="shared" si="9"/>
        <v>0</v>
      </c>
      <c r="G82" s="21"/>
      <c r="H82" s="21"/>
      <c r="I82" s="13">
        <f>H82/E82*100</f>
        <v>0</v>
      </c>
      <c r="J82" s="21"/>
      <c r="K82" s="13">
        <f t="shared" si="10"/>
        <v>0</v>
      </c>
      <c r="L82" s="13"/>
    </row>
    <row r="83" spans="1:13" ht="23.1" customHeight="1" x14ac:dyDescent="0.15">
      <c r="A83" s="10" t="s">
        <v>87</v>
      </c>
      <c r="B83" s="21">
        <v>3528</v>
      </c>
      <c r="C83" s="21">
        <v>417</v>
      </c>
      <c r="D83" s="21">
        <v>5000</v>
      </c>
      <c r="E83" s="13">
        <f>8675-185-17-5004-790-89-1363-569-417</f>
        <v>241</v>
      </c>
      <c r="F83" s="20">
        <f t="shared" si="9"/>
        <v>0</v>
      </c>
      <c r="G83" s="21">
        <v>201</v>
      </c>
      <c r="H83" s="21">
        <v>201</v>
      </c>
      <c r="I83" s="13">
        <f>H83/E83*100</f>
        <v>83.402489626556019</v>
      </c>
      <c r="J83" s="21"/>
      <c r="K83" s="13">
        <f t="shared" si="10"/>
        <v>201</v>
      </c>
      <c r="L83" s="13"/>
    </row>
    <row r="84" spans="1:13" ht="23.1" customHeight="1" x14ac:dyDescent="0.15">
      <c r="A84" s="27"/>
      <c r="B84" s="28"/>
      <c r="C84" s="28"/>
      <c r="D84" s="28"/>
      <c r="E84" s="29"/>
      <c r="F84" s="20">
        <f t="shared" si="9"/>
        <v>0</v>
      </c>
      <c r="G84" s="28"/>
      <c r="H84" s="28"/>
      <c r="I84" s="13"/>
      <c r="J84" s="28"/>
      <c r="K84" s="13">
        <f t="shared" si="10"/>
        <v>0</v>
      </c>
      <c r="L84" s="13"/>
      <c r="M84" s="30"/>
    </row>
    <row r="85" spans="1:13" ht="23.1" customHeight="1" x14ac:dyDescent="0.15">
      <c r="A85" s="31" t="s">
        <v>88</v>
      </c>
      <c r="B85" s="32"/>
      <c r="C85" s="32"/>
      <c r="D85" s="32"/>
      <c r="E85" s="13">
        <f>45127+4620</f>
        <v>49747</v>
      </c>
      <c r="F85" s="20">
        <f t="shared" si="9"/>
        <v>5524</v>
      </c>
      <c r="G85" s="32">
        <v>14802</v>
      </c>
      <c r="H85" s="32">
        <v>20326</v>
      </c>
      <c r="I85" s="13">
        <f>H85/E85*100</f>
        <v>40.858745250969911</v>
      </c>
      <c r="J85" s="32">
        <v>29451</v>
      </c>
      <c r="K85" s="13">
        <f t="shared" si="10"/>
        <v>-9125</v>
      </c>
      <c r="L85" s="13">
        <f t="shared" si="8"/>
        <v>-30.983667787171914</v>
      </c>
    </row>
    <row r="86" spans="1:13" ht="23.1" customHeight="1" x14ac:dyDescent="0.15">
      <c r="A86" s="31" t="s">
        <v>89</v>
      </c>
      <c r="B86" s="32"/>
      <c r="C86" s="32"/>
      <c r="D86" s="32"/>
      <c r="E86" s="13">
        <v>67</v>
      </c>
      <c r="F86" s="20">
        <f t="shared" si="9"/>
        <v>0</v>
      </c>
      <c r="G86" s="32"/>
      <c r="H86" s="32"/>
      <c r="I86" s="13">
        <f>H86/E86*100</f>
        <v>0</v>
      </c>
      <c r="J86" s="32">
        <v>13</v>
      </c>
      <c r="K86" s="13">
        <f t="shared" si="10"/>
        <v>-13</v>
      </c>
      <c r="L86" s="13"/>
    </row>
    <row r="87" spans="1:13" ht="23.1" customHeight="1" x14ac:dyDescent="0.15">
      <c r="A87" s="33" t="s">
        <v>126</v>
      </c>
      <c r="B87" s="32"/>
      <c r="C87" s="32"/>
      <c r="D87" s="32"/>
      <c r="E87" s="13">
        <v>6</v>
      </c>
      <c r="F87" s="20">
        <f t="shared" si="9"/>
        <v>0</v>
      </c>
      <c r="G87" s="32"/>
      <c r="H87" s="32"/>
      <c r="I87" s="13">
        <f>H87/E87*100</f>
        <v>0</v>
      </c>
      <c r="J87" s="32"/>
      <c r="K87" s="13">
        <f t="shared" si="10"/>
        <v>0</v>
      </c>
      <c r="L87" s="13"/>
    </row>
    <row r="88" spans="1:13" ht="23.1" customHeight="1" x14ac:dyDescent="0.15">
      <c r="A88" s="33" t="s">
        <v>127</v>
      </c>
      <c r="B88" s="32"/>
      <c r="C88" s="32"/>
      <c r="D88" s="32"/>
      <c r="E88" s="13">
        <v>61</v>
      </c>
      <c r="F88" s="20">
        <f t="shared" si="9"/>
        <v>0</v>
      </c>
      <c r="G88" s="32"/>
      <c r="H88" s="32"/>
      <c r="I88" s="13">
        <f>H88/E88*100</f>
        <v>0</v>
      </c>
      <c r="J88" s="32">
        <v>13</v>
      </c>
      <c r="K88" s="13">
        <f t="shared" si="10"/>
        <v>-13</v>
      </c>
      <c r="L88" s="13"/>
    </row>
    <row r="89" spans="1:13" ht="23.1" customHeight="1" x14ac:dyDescent="0.15">
      <c r="A89" s="31" t="s">
        <v>90</v>
      </c>
      <c r="B89" s="32"/>
      <c r="C89" s="32"/>
      <c r="D89" s="32"/>
      <c r="E89" s="13">
        <f>39453+4620</f>
        <v>44073</v>
      </c>
      <c r="F89" s="20">
        <f t="shared" si="9"/>
        <v>2814</v>
      </c>
      <c r="G89" s="32">
        <v>14174</v>
      </c>
      <c r="H89" s="32">
        <v>16988</v>
      </c>
      <c r="I89" s="13">
        <f>H89/E89*100</f>
        <v>38.545141016041569</v>
      </c>
      <c r="J89" s="32">
        <v>7087</v>
      </c>
      <c r="K89" s="13">
        <f t="shared" si="10"/>
        <v>9901</v>
      </c>
      <c r="L89" s="13">
        <f t="shared" si="8"/>
        <v>139.70650486806829</v>
      </c>
    </row>
    <row r="90" spans="1:13" ht="26.25" customHeight="1" x14ac:dyDescent="0.15">
      <c r="A90" s="34" t="s">
        <v>134</v>
      </c>
      <c r="B90" s="32"/>
      <c r="C90" s="32"/>
      <c r="D90" s="32"/>
      <c r="E90" s="13">
        <v>38192</v>
      </c>
      <c r="F90" s="20">
        <f t="shared" si="9"/>
        <v>2374</v>
      </c>
      <c r="G90" s="32">
        <v>11174</v>
      </c>
      <c r="H90" s="32">
        <v>13548</v>
      </c>
      <c r="I90" s="13">
        <f>H90/E90*100</f>
        <v>35.47339757017177</v>
      </c>
      <c r="J90" s="32">
        <v>5118</v>
      </c>
      <c r="K90" s="13">
        <f t="shared" si="10"/>
        <v>8430</v>
      </c>
      <c r="L90" s="13">
        <f t="shared" si="8"/>
        <v>164.71277842907386</v>
      </c>
    </row>
    <row r="91" spans="1:13" ht="24" customHeight="1" x14ac:dyDescent="0.15">
      <c r="A91" s="34" t="s">
        <v>135</v>
      </c>
      <c r="B91" s="32"/>
      <c r="C91" s="32"/>
      <c r="D91" s="32"/>
      <c r="E91" s="13">
        <v>1261</v>
      </c>
      <c r="F91" s="20">
        <f t="shared" si="9"/>
        <v>0</v>
      </c>
      <c r="G91" s="32"/>
      <c r="H91" s="32"/>
      <c r="I91" s="13">
        <f>H91/E91*100</f>
        <v>0</v>
      </c>
      <c r="J91" s="32">
        <v>1969</v>
      </c>
      <c r="K91" s="13">
        <f t="shared" si="10"/>
        <v>-1969</v>
      </c>
      <c r="L91" s="13"/>
    </row>
    <row r="92" spans="1:13" ht="23.1" customHeight="1" x14ac:dyDescent="0.15">
      <c r="A92" s="34" t="s">
        <v>133</v>
      </c>
      <c r="B92" s="32"/>
      <c r="C92" s="32"/>
      <c r="D92" s="32"/>
      <c r="E92" s="13">
        <v>4620</v>
      </c>
      <c r="F92" s="20">
        <f t="shared" si="9"/>
        <v>440</v>
      </c>
      <c r="G92" s="32">
        <v>3000</v>
      </c>
      <c r="H92" s="32">
        <v>3440</v>
      </c>
      <c r="I92" s="13">
        <f>H92/E92*100</f>
        <v>74.458874458874462</v>
      </c>
      <c r="J92" s="32"/>
      <c r="K92" s="13">
        <f t="shared" si="10"/>
        <v>3440</v>
      </c>
      <c r="L92" s="13"/>
    </row>
    <row r="93" spans="1:13" ht="23.1" hidden="1" customHeight="1" x14ac:dyDescent="0.15">
      <c r="A93" s="31" t="s">
        <v>91</v>
      </c>
      <c r="B93" s="32"/>
      <c r="C93" s="32"/>
      <c r="D93" s="32"/>
      <c r="E93" s="13">
        <f t="shared" ref="E93:E96" si="11">B93+C93+D93</f>
        <v>0</v>
      </c>
      <c r="F93" s="20">
        <f t="shared" si="9"/>
        <v>0</v>
      </c>
      <c r="G93" s="32"/>
      <c r="H93" s="32"/>
      <c r="I93" s="13" t="e">
        <f>H93/E93*100</f>
        <v>#DIV/0!</v>
      </c>
      <c r="J93" s="32"/>
      <c r="K93" s="13">
        <f t="shared" si="10"/>
        <v>0</v>
      </c>
      <c r="L93" s="13" t="e">
        <f t="shared" si="8"/>
        <v>#DIV/0!</v>
      </c>
    </row>
    <row r="94" spans="1:13" ht="23.1" hidden="1" customHeight="1" x14ac:dyDescent="0.15">
      <c r="A94" s="31"/>
      <c r="B94" s="32"/>
      <c r="C94" s="32"/>
      <c r="D94" s="32"/>
      <c r="E94" s="13"/>
      <c r="F94" s="20">
        <f t="shared" si="9"/>
        <v>0</v>
      </c>
      <c r="G94" s="32"/>
      <c r="H94" s="32"/>
      <c r="I94" s="13" t="e">
        <f>H94/E94*100</f>
        <v>#DIV/0!</v>
      </c>
      <c r="J94" s="32"/>
      <c r="K94" s="13">
        <f t="shared" si="10"/>
        <v>0</v>
      </c>
      <c r="L94" s="13" t="e">
        <f t="shared" si="8"/>
        <v>#DIV/0!</v>
      </c>
    </row>
    <row r="95" spans="1:13" ht="20.25" hidden="1" customHeight="1" x14ac:dyDescent="0.15">
      <c r="A95" s="35" t="s">
        <v>92</v>
      </c>
      <c r="B95" s="32"/>
      <c r="C95" s="32"/>
      <c r="D95" s="32"/>
      <c r="E95" s="13">
        <f t="shared" si="11"/>
        <v>0</v>
      </c>
      <c r="F95" s="20">
        <f t="shared" si="9"/>
        <v>0</v>
      </c>
      <c r="G95" s="32"/>
      <c r="H95" s="32"/>
      <c r="I95" s="13" t="e">
        <f>H95/E95*100</f>
        <v>#DIV/0!</v>
      </c>
      <c r="J95" s="32"/>
      <c r="K95" s="13">
        <f t="shared" si="10"/>
        <v>0</v>
      </c>
      <c r="L95" s="13" t="e">
        <f t="shared" si="8"/>
        <v>#DIV/0!</v>
      </c>
    </row>
    <row r="96" spans="1:13" ht="26.25" hidden="1" customHeight="1" x14ac:dyDescent="0.15">
      <c r="A96" s="34" t="s">
        <v>93</v>
      </c>
      <c r="B96" s="32"/>
      <c r="C96" s="32"/>
      <c r="D96" s="32"/>
      <c r="E96" s="13">
        <f t="shared" si="11"/>
        <v>0</v>
      </c>
      <c r="F96" s="20">
        <f t="shared" si="9"/>
        <v>0</v>
      </c>
      <c r="G96" s="32"/>
      <c r="H96" s="32"/>
      <c r="I96" s="13" t="e">
        <f>H96/E96*100</f>
        <v>#DIV/0!</v>
      </c>
      <c r="J96" s="32"/>
      <c r="K96" s="13">
        <f t="shared" si="10"/>
        <v>0</v>
      </c>
      <c r="L96" s="13" t="e">
        <f t="shared" si="8"/>
        <v>#DIV/0!</v>
      </c>
    </row>
    <row r="97" spans="1:12" ht="26.25" customHeight="1" x14ac:dyDescent="0.15">
      <c r="A97" s="36" t="s">
        <v>128</v>
      </c>
      <c r="B97" s="32"/>
      <c r="C97" s="32"/>
      <c r="D97" s="32"/>
      <c r="E97" s="13">
        <v>5607</v>
      </c>
      <c r="F97" s="20">
        <f t="shared" si="9"/>
        <v>2710</v>
      </c>
      <c r="G97" s="32">
        <v>628</v>
      </c>
      <c r="H97" s="32">
        <v>3338</v>
      </c>
      <c r="I97" s="13">
        <f>H97/E97*100</f>
        <v>59.532726948457281</v>
      </c>
      <c r="J97" s="32">
        <v>22351</v>
      </c>
      <c r="K97" s="13">
        <f t="shared" si="10"/>
        <v>-19013</v>
      </c>
      <c r="L97" s="13">
        <f t="shared" si="8"/>
        <v>-85.065545165764405</v>
      </c>
    </row>
    <row r="98" spans="1:12" ht="26.25" customHeight="1" x14ac:dyDescent="0.15">
      <c r="A98" s="34" t="s">
        <v>130</v>
      </c>
      <c r="B98" s="32"/>
      <c r="C98" s="32"/>
      <c r="D98" s="32"/>
      <c r="E98" s="13">
        <v>4221</v>
      </c>
      <c r="F98" s="20">
        <f t="shared" si="9"/>
        <v>2700</v>
      </c>
      <c r="G98" s="32">
        <v>521</v>
      </c>
      <c r="H98" s="32">
        <v>3221</v>
      </c>
      <c r="I98" s="13">
        <f>H98/E98*100</f>
        <v>76.308931532812124</v>
      </c>
      <c r="J98" s="32">
        <v>22135</v>
      </c>
      <c r="K98" s="13">
        <f t="shared" si="10"/>
        <v>-18914</v>
      </c>
      <c r="L98" s="13">
        <f t="shared" si="8"/>
        <v>-85.448384910774791</v>
      </c>
    </row>
    <row r="99" spans="1:12" ht="26.25" customHeight="1" x14ac:dyDescent="0.15">
      <c r="A99" s="37" t="s">
        <v>129</v>
      </c>
      <c r="B99" s="32"/>
      <c r="C99" s="32"/>
      <c r="D99" s="32"/>
      <c r="E99" s="13">
        <v>1386</v>
      </c>
      <c r="F99" s="20">
        <f t="shared" si="9"/>
        <v>10</v>
      </c>
      <c r="G99" s="32">
        <v>107</v>
      </c>
      <c r="H99" s="32">
        <v>117</v>
      </c>
      <c r="I99" s="13">
        <f>H99/E99*100</f>
        <v>8.4415584415584419</v>
      </c>
      <c r="J99" s="32">
        <v>216</v>
      </c>
      <c r="K99" s="13">
        <f t="shared" si="10"/>
        <v>-99</v>
      </c>
      <c r="L99" s="13">
        <f t="shared" si="8"/>
        <v>-45.833333333333329</v>
      </c>
    </row>
    <row r="100" spans="1:12" ht="34.5" hidden="1" customHeight="1" x14ac:dyDescent="0.15">
      <c r="A100" s="33" t="s">
        <v>94</v>
      </c>
      <c r="B100" s="32"/>
      <c r="C100" s="32"/>
      <c r="D100" s="32"/>
      <c r="E100" s="32"/>
      <c r="F100" s="20">
        <f t="shared" si="9"/>
        <v>-300</v>
      </c>
      <c r="G100" s="32">
        <v>300</v>
      </c>
      <c r="H100" s="32"/>
      <c r="I100" s="13" t="e">
        <f>H100/E100*100</f>
        <v>#DIV/0!</v>
      </c>
      <c r="J100" s="32"/>
      <c r="K100" s="13">
        <f t="shared" ref="K100:K101" si="12">G100-J100</f>
        <v>300</v>
      </c>
      <c r="L100" s="13" t="e">
        <f t="shared" ref="L100:L104" si="13">K100/J100*100</f>
        <v>#DIV/0!</v>
      </c>
    </row>
    <row r="101" spans="1:12" ht="23.1" hidden="1" customHeight="1" x14ac:dyDescent="0.15">
      <c r="A101" s="38" t="s">
        <v>95</v>
      </c>
      <c r="B101" s="32"/>
      <c r="C101" s="32"/>
      <c r="D101" s="32"/>
      <c r="E101" s="32"/>
      <c r="F101" s="20">
        <f t="shared" si="9"/>
        <v>0</v>
      </c>
      <c r="G101" s="32"/>
      <c r="H101" s="32"/>
      <c r="I101" s="13" t="e">
        <f>H101/E101*100</f>
        <v>#DIV/0!</v>
      </c>
      <c r="J101" s="32"/>
      <c r="K101" s="13">
        <f t="shared" si="12"/>
        <v>0</v>
      </c>
      <c r="L101" s="13" t="e">
        <f t="shared" si="13"/>
        <v>#DIV/0!</v>
      </c>
    </row>
    <row r="102" spans="1:12" ht="14.25" hidden="1" x14ac:dyDescent="0.15">
      <c r="A102" s="30"/>
      <c r="B102" s="30"/>
      <c r="C102" s="30"/>
      <c r="D102" s="30"/>
      <c r="E102" s="30"/>
      <c r="F102" s="20">
        <f t="shared" si="9"/>
        <v>0</v>
      </c>
      <c r="G102" s="30"/>
      <c r="H102" s="30"/>
      <c r="I102" s="13" t="e">
        <f>H102/E102*100</f>
        <v>#DIV/0!</v>
      </c>
      <c r="J102" s="30"/>
      <c r="K102" s="13">
        <f t="shared" ref="K102:K104" si="14">G102-J102</f>
        <v>0</v>
      </c>
      <c r="L102" s="13" t="e">
        <f t="shared" si="13"/>
        <v>#DIV/0!</v>
      </c>
    </row>
    <row r="103" spans="1:12" ht="20.25" hidden="1" customHeight="1" x14ac:dyDescent="0.15">
      <c r="A103" s="39" t="s">
        <v>96</v>
      </c>
      <c r="B103" s="30"/>
      <c r="C103" s="30"/>
      <c r="D103" s="30"/>
      <c r="E103" s="30"/>
      <c r="F103" s="20">
        <f t="shared" si="9"/>
        <v>0</v>
      </c>
      <c r="G103" s="30"/>
      <c r="H103" s="30"/>
      <c r="I103" s="13" t="e">
        <f>H103/E103*100</f>
        <v>#DIV/0!</v>
      </c>
      <c r="J103" s="30"/>
      <c r="K103" s="13">
        <f t="shared" si="14"/>
        <v>0</v>
      </c>
      <c r="L103" s="13" t="e">
        <f t="shared" si="13"/>
        <v>#DIV/0!</v>
      </c>
    </row>
    <row r="104" spans="1:12" ht="14.25" hidden="1" x14ac:dyDescent="0.15">
      <c r="A104" s="30"/>
      <c r="B104" s="30"/>
      <c r="C104" s="30"/>
      <c r="D104" s="30"/>
      <c r="E104" s="30"/>
      <c r="F104" s="20">
        <f t="shared" si="9"/>
        <v>0</v>
      </c>
      <c r="G104" s="30"/>
      <c r="H104" s="30"/>
      <c r="I104" s="13" t="e">
        <f>H104/E104*100</f>
        <v>#DIV/0!</v>
      </c>
      <c r="J104" s="30"/>
      <c r="K104" s="13">
        <f t="shared" si="14"/>
        <v>0</v>
      </c>
      <c r="L104" s="13" t="e">
        <f t="shared" si="13"/>
        <v>#DIV/0!</v>
      </c>
    </row>
    <row r="105" spans="1:12" x14ac:dyDescent="0.15">
      <c r="A105" s="30"/>
      <c r="B105" s="30"/>
      <c r="C105" s="30"/>
      <c r="D105" s="30"/>
      <c r="E105" s="30"/>
      <c r="F105" s="40"/>
      <c r="G105" s="30"/>
      <c r="H105" s="30"/>
      <c r="I105" s="30"/>
      <c r="J105" s="30"/>
      <c r="K105" s="30"/>
      <c r="L105" s="30"/>
    </row>
    <row r="106" spans="1:12" x14ac:dyDescent="0.15">
      <c r="B106" s="30"/>
      <c r="C106" s="30"/>
      <c r="D106" s="30"/>
      <c r="E106" s="30"/>
      <c r="F106" s="40"/>
      <c r="G106" s="30"/>
      <c r="H106" s="30"/>
      <c r="I106" s="30"/>
      <c r="J106" s="30"/>
      <c r="K106" s="30"/>
      <c r="L106" s="30"/>
    </row>
    <row r="107" spans="1:12" x14ac:dyDescent="0.15">
      <c r="B107" s="30"/>
      <c r="C107" s="30"/>
      <c r="D107" s="30"/>
      <c r="E107" s="30"/>
      <c r="F107" s="40"/>
      <c r="G107" s="30"/>
      <c r="H107" s="30"/>
      <c r="I107" s="30"/>
      <c r="J107" s="30"/>
      <c r="K107" s="30"/>
      <c r="L107" s="30"/>
    </row>
    <row r="108" spans="1:12" x14ac:dyDescent="0.15">
      <c r="B108" s="30"/>
      <c r="C108" s="30"/>
      <c r="D108" s="30"/>
      <c r="E108" s="30"/>
      <c r="F108" s="40"/>
      <c r="G108" s="30"/>
      <c r="H108" s="30"/>
      <c r="I108" s="30"/>
      <c r="J108" s="30"/>
      <c r="K108" s="30"/>
      <c r="L108" s="30"/>
    </row>
    <row r="109" spans="1:12" x14ac:dyDescent="0.15">
      <c r="B109" s="30"/>
      <c r="C109" s="30"/>
      <c r="D109" s="30"/>
      <c r="E109" s="30"/>
      <c r="F109" s="40"/>
      <c r="G109" s="30"/>
      <c r="H109" s="30"/>
      <c r="I109" s="30"/>
      <c r="J109" s="30"/>
      <c r="K109" s="30"/>
      <c r="L109" s="30"/>
    </row>
    <row r="110" spans="1:12" x14ac:dyDescent="0.15">
      <c r="B110" s="30"/>
      <c r="C110" s="30"/>
      <c r="D110" s="30"/>
      <c r="E110" s="30"/>
      <c r="F110" s="40"/>
      <c r="G110" s="30"/>
      <c r="H110" s="30"/>
      <c r="I110" s="30"/>
      <c r="J110" s="30"/>
      <c r="K110" s="30"/>
      <c r="L110" s="30"/>
    </row>
    <row r="111" spans="1:12" x14ac:dyDescent="0.15">
      <c r="B111" s="30"/>
      <c r="C111" s="30"/>
      <c r="D111" s="30"/>
      <c r="E111" s="30"/>
      <c r="F111" s="40"/>
      <c r="G111" s="30"/>
      <c r="H111" s="30"/>
      <c r="I111" s="30"/>
      <c r="J111" s="30"/>
      <c r="K111" s="30"/>
      <c r="L111" s="30"/>
    </row>
    <row r="112" spans="1:12" x14ac:dyDescent="0.15">
      <c r="B112" s="30"/>
      <c r="C112" s="30"/>
      <c r="D112" s="30"/>
      <c r="E112" s="30"/>
      <c r="F112" s="40"/>
      <c r="G112" s="30"/>
      <c r="H112" s="30"/>
      <c r="I112" s="30"/>
      <c r="J112" s="30"/>
      <c r="K112" s="30"/>
      <c r="L112" s="30"/>
    </row>
    <row r="113" spans="2:12" x14ac:dyDescent="0.15">
      <c r="B113" s="30"/>
      <c r="C113" s="30"/>
      <c r="D113" s="30"/>
      <c r="E113" s="30"/>
      <c r="F113" s="40"/>
      <c r="G113" s="30"/>
      <c r="H113" s="30"/>
      <c r="I113" s="30"/>
      <c r="J113" s="30"/>
      <c r="K113" s="30"/>
      <c r="L113" s="30"/>
    </row>
    <row r="114" spans="2:12" x14ac:dyDescent="0.15">
      <c r="B114" s="30"/>
      <c r="C114" s="30"/>
      <c r="D114" s="30"/>
      <c r="E114" s="30"/>
      <c r="F114" s="40"/>
      <c r="G114" s="30"/>
      <c r="H114" s="30"/>
      <c r="I114" s="30"/>
      <c r="J114" s="30"/>
      <c r="K114" s="30"/>
      <c r="L114" s="30"/>
    </row>
    <row r="115" spans="2:12" x14ac:dyDescent="0.15">
      <c r="B115" s="30"/>
      <c r="C115" s="30"/>
      <c r="D115" s="30"/>
      <c r="E115" s="30"/>
      <c r="F115" s="40"/>
      <c r="G115" s="30"/>
      <c r="H115" s="30"/>
      <c r="I115" s="30"/>
      <c r="J115" s="30"/>
      <c r="K115" s="30"/>
      <c r="L115" s="30"/>
    </row>
    <row r="116" spans="2:12" x14ac:dyDescent="0.15">
      <c r="B116" s="30"/>
      <c r="C116" s="30"/>
      <c r="D116" s="30"/>
      <c r="E116" s="30"/>
      <c r="F116" s="40"/>
      <c r="G116" s="30"/>
      <c r="H116" s="30"/>
      <c r="I116" s="30"/>
      <c r="J116" s="30"/>
      <c r="K116" s="30"/>
      <c r="L116" s="30"/>
    </row>
    <row r="117" spans="2:12" x14ac:dyDescent="0.15">
      <c r="B117" s="30"/>
      <c r="C117" s="30"/>
      <c r="D117" s="30"/>
      <c r="E117" s="30"/>
      <c r="F117" s="40"/>
      <c r="G117" s="30"/>
      <c r="H117" s="30"/>
      <c r="I117" s="30"/>
      <c r="J117" s="30"/>
      <c r="K117" s="30"/>
      <c r="L117" s="30"/>
    </row>
    <row r="118" spans="2:12" x14ac:dyDescent="0.15">
      <c r="B118" s="30"/>
      <c r="C118" s="30"/>
      <c r="D118" s="30"/>
      <c r="E118" s="30"/>
      <c r="F118" s="40"/>
      <c r="G118" s="30"/>
      <c r="H118" s="30"/>
      <c r="I118" s="30"/>
      <c r="J118" s="30"/>
      <c r="K118" s="30"/>
      <c r="L118" s="30"/>
    </row>
    <row r="119" spans="2:12" x14ac:dyDescent="0.15">
      <c r="B119" s="30"/>
      <c r="C119" s="30"/>
      <c r="D119" s="30"/>
      <c r="E119" s="30"/>
      <c r="F119" s="40"/>
      <c r="G119" s="30"/>
      <c r="H119" s="30"/>
      <c r="I119" s="30"/>
      <c r="J119" s="30"/>
      <c r="K119" s="30"/>
      <c r="L119" s="30"/>
    </row>
    <row r="120" spans="2:12" x14ac:dyDescent="0.15">
      <c r="B120" s="30"/>
      <c r="C120" s="30"/>
      <c r="D120" s="30"/>
      <c r="E120" s="30"/>
      <c r="F120" s="40"/>
      <c r="G120" s="30"/>
      <c r="H120" s="30"/>
      <c r="I120" s="30"/>
      <c r="J120" s="30"/>
      <c r="K120" s="30"/>
      <c r="L120" s="30"/>
    </row>
    <row r="121" spans="2:12" x14ac:dyDescent="0.15">
      <c r="B121" s="30"/>
      <c r="C121" s="30"/>
      <c r="D121" s="30"/>
      <c r="E121" s="30"/>
      <c r="F121" s="40"/>
      <c r="G121" s="30"/>
      <c r="H121" s="30"/>
      <c r="I121" s="30"/>
      <c r="J121" s="30"/>
      <c r="K121" s="30"/>
      <c r="L121" s="30"/>
    </row>
    <row r="122" spans="2:12" x14ac:dyDescent="0.15">
      <c r="B122" s="30"/>
      <c r="C122" s="30"/>
      <c r="D122" s="30"/>
      <c r="E122" s="30"/>
      <c r="F122" s="40"/>
      <c r="G122" s="30"/>
      <c r="H122" s="30"/>
      <c r="I122" s="30"/>
      <c r="J122" s="30"/>
      <c r="K122" s="30"/>
      <c r="L122" s="30"/>
    </row>
    <row r="123" spans="2:12" x14ac:dyDescent="0.15">
      <c r="B123" s="30"/>
      <c r="C123" s="30"/>
      <c r="D123" s="30"/>
      <c r="E123" s="30"/>
      <c r="F123" s="40"/>
      <c r="G123" s="30"/>
      <c r="H123" s="30"/>
      <c r="I123" s="30"/>
      <c r="J123" s="30"/>
      <c r="K123" s="30"/>
      <c r="L123" s="30"/>
    </row>
    <row r="124" spans="2:12" x14ac:dyDescent="0.15">
      <c r="B124" s="30"/>
      <c r="C124" s="30"/>
      <c r="D124" s="30"/>
      <c r="E124" s="30"/>
      <c r="F124" s="40"/>
      <c r="G124" s="30"/>
      <c r="H124" s="30"/>
      <c r="I124" s="30"/>
      <c r="J124" s="30"/>
      <c r="K124" s="30"/>
      <c r="L124" s="30"/>
    </row>
    <row r="125" spans="2:12" x14ac:dyDescent="0.15">
      <c r="B125" s="30"/>
      <c r="C125" s="30"/>
      <c r="D125" s="30"/>
      <c r="E125" s="30"/>
      <c r="F125" s="40"/>
      <c r="G125" s="30"/>
      <c r="H125" s="30"/>
      <c r="I125" s="30"/>
      <c r="J125" s="30"/>
      <c r="K125" s="30"/>
      <c r="L125" s="30"/>
    </row>
    <row r="126" spans="2:12" x14ac:dyDescent="0.15">
      <c r="B126" s="30"/>
      <c r="C126" s="30"/>
      <c r="D126" s="30"/>
      <c r="E126" s="30"/>
      <c r="F126" s="40"/>
      <c r="G126" s="30"/>
      <c r="H126" s="30"/>
      <c r="I126" s="30"/>
      <c r="J126" s="30"/>
      <c r="K126" s="30"/>
      <c r="L126" s="30"/>
    </row>
    <row r="127" spans="2:12" x14ac:dyDescent="0.15">
      <c r="B127" s="30"/>
      <c r="C127" s="30"/>
      <c r="D127" s="30"/>
      <c r="E127" s="30"/>
      <c r="F127" s="40"/>
      <c r="G127" s="30"/>
      <c r="H127" s="30"/>
      <c r="I127" s="30"/>
      <c r="J127" s="30"/>
      <c r="K127" s="30"/>
      <c r="L127" s="30"/>
    </row>
    <row r="128" spans="2:12" x14ac:dyDescent="0.15">
      <c r="B128" s="30"/>
      <c r="C128" s="30"/>
      <c r="D128" s="30"/>
      <c r="E128" s="30"/>
      <c r="F128" s="40"/>
      <c r="G128" s="30"/>
      <c r="H128" s="30"/>
      <c r="I128" s="30"/>
      <c r="J128" s="30"/>
      <c r="K128" s="30"/>
      <c r="L128" s="30"/>
    </row>
    <row r="129" spans="2:12" x14ac:dyDescent="0.15">
      <c r="B129" s="30"/>
      <c r="C129" s="30"/>
      <c r="D129" s="30"/>
      <c r="E129" s="30"/>
      <c r="F129" s="40"/>
      <c r="G129" s="30"/>
      <c r="H129" s="30"/>
      <c r="I129" s="30"/>
      <c r="J129" s="30"/>
      <c r="K129" s="30"/>
      <c r="L129" s="30"/>
    </row>
    <row r="130" spans="2:12" x14ac:dyDescent="0.15">
      <c r="B130" s="30"/>
      <c r="C130" s="30"/>
      <c r="D130" s="30"/>
      <c r="E130" s="30"/>
      <c r="F130" s="40"/>
      <c r="G130" s="30"/>
      <c r="H130" s="30"/>
      <c r="I130" s="30"/>
      <c r="J130" s="30"/>
      <c r="K130" s="30"/>
      <c r="L130" s="30"/>
    </row>
  </sheetData>
  <mergeCells count="12">
    <mergeCell ref="A1:L1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0" type="noConversion"/>
  <printOptions horizontalCentered="1"/>
  <pageMargins left="7.874015748031496E-2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P29"/>
  <sheetViews>
    <sheetView showZeros="0" tabSelected="1" workbookViewId="0">
      <selection activeCell="F16" sqref="F16"/>
    </sheetView>
  </sheetViews>
  <sheetFormatPr defaultRowHeight="13.5" x14ac:dyDescent="0.15"/>
  <cols>
    <col min="1" max="1" width="20.75" style="1" customWidth="1"/>
    <col min="2" max="2" width="10.875" style="1" customWidth="1"/>
    <col min="3" max="3" width="10.625" style="1" customWidth="1"/>
    <col min="4" max="4" width="11.375" style="1" hidden="1" customWidth="1"/>
    <col min="5" max="5" width="11.5" style="1" customWidth="1"/>
    <col min="6" max="6" width="8.375" style="49" customWidth="1"/>
    <col min="7" max="7" width="9.875" style="1" customWidth="1"/>
    <col min="8" max="8" width="10.625" style="1" customWidth="1"/>
    <col min="9" max="9" width="10.5" style="1" customWidth="1"/>
    <col min="10" max="208" width="9" style="1"/>
    <col min="209" max="209" width="25.875" style="1" customWidth="1"/>
    <col min="210" max="210" width="10.75" style="1" customWidth="1"/>
    <col min="211" max="212" width="9" style="1" hidden="1" customWidth="1"/>
    <col min="213" max="213" width="9.375" style="1" customWidth="1"/>
    <col min="214" max="214" width="9.75" style="1" customWidth="1"/>
    <col min="215" max="215" width="10" style="1" customWidth="1"/>
    <col min="216" max="464" width="9" style="1"/>
    <col min="465" max="465" width="25.875" style="1" customWidth="1"/>
    <col min="466" max="466" width="10.75" style="1" customWidth="1"/>
    <col min="467" max="468" width="9" style="1" hidden="1" customWidth="1"/>
    <col min="469" max="469" width="9.375" style="1" customWidth="1"/>
    <col min="470" max="470" width="9.75" style="1" customWidth="1"/>
    <col min="471" max="471" width="10" style="1" customWidth="1"/>
    <col min="472" max="720" width="9" style="1"/>
    <col min="721" max="721" width="25.875" style="1" customWidth="1"/>
    <col min="722" max="722" width="10.75" style="1" customWidth="1"/>
    <col min="723" max="724" width="9" style="1" hidden="1" customWidth="1"/>
    <col min="725" max="725" width="9.375" style="1" customWidth="1"/>
    <col min="726" max="726" width="9.75" style="1" customWidth="1"/>
    <col min="727" max="727" width="10" style="1" customWidth="1"/>
    <col min="728" max="976" width="9" style="1"/>
    <col min="977" max="977" width="25.875" style="1" customWidth="1"/>
    <col min="978" max="978" width="10.75" style="1" customWidth="1"/>
    <col min="979" max="980" width="9" style="1" hidden="1" customWidth="1"/>
    <col min="981" max="981" width="9.375" style="1" customWidth="1"/>
    <col min="982" max="982" width="9.75" style="1" customWidth="1"/>
    <col min="983" max="983" width="10" style="1" customWidth="1"/>
    <col min="984" max="1232" width="9" style="1"/>
    <col min="1233" max="1233" width="25.875" style="1" customWidth="1"/>
    <col min="1234" max="1234" width="10.75" style="1" customWidth="1"/>
    <col min="1235" max="1236" width="9" style="1" hidden="1" customWidth="1"/>
    <col min="1237" max="1237" width="9.375" style="1" customWidth="1"/>
    <col min="1238" max="1238" width="9.75" style="1" customWidth="1"/>
    <col min="1239" max="1239" width="10" style="1" customWidth="1"/>
    <col min="1240" max="1488" width="9" style="1"/>
    <col min="1489" max="1489" width="25.875" style="1" customWidth="1"/>
    <col min="1490" max="1490" width="10.75" style="1" customWidth="1"/>
    <col min="1491" max="1492" width="9" style="1" hidden="1" customWidth="1"/>
    <col min="1493" max="1493" width="9.375" style="1" customWidth="1"/>
    <col min="1494" max="1494" width="9.75" style="1" customWidth="1"/>
    <col min="1495" max="1495" width="10" style="1" customWidth="1"/>
    <col min="1496" max="1744" width="9" style="1"/>
    <col min="1745" max="1745" width="25.875" style="1" customWidth="1"/>
    <col min="1746" max="1746" width="10.75" style="1" customWidth="1"/>
    <col min="1747" max="1748" width="9" style="1" hidden="1" customWidth="1"/>
    <col min="1749" max="1749" width="9.375" style="1" customWidth="1"/>
    <col min="1750" max="1750" width="9.75" style="1" customWidth="1"/>
    <col min="1751" max="1751" width="10" style="1" customWidth="1"/>
    <col min="1752" max="2000" width="9" style="1"/>
    <col min="2001" max="2001" width="25.875" style="1" customWidth="1"/>
    <col min="2002" max="2002" width="10.75" style="1" customWidth="1"/>
    <col min="2003" max="2004" width="9" style="1" hidden="1" customWidth="1"/>
    <col min="2005" max="2005" width="9.375" style="1" customWidth="1"/>
    <col min="2006" max="2006" width="9.75" style="1" customWidth="1"/>
    <col min="2007" max="2007" width="10" style="1" customWidth="1"/>
    <col min="2008" max="2256" width="9" style="1"/>
    <col min="2257" max="2257" width="25.875" style="1" customWidth="1"/>
    <col min="2258" max="2258" width="10.75" style="1" customWidth="1"/>
    <col min="2259" max="2260" width="9" style="1" hidden="1" customWidth="1"/>
    <col min="2261" max="2261" width="9.375" style="1" customWidth="1"/>
    <col min="2262" max="2262" width="9.75" style="1" customWidth="1"/>
    <col min="2263" max="2263" width="10" style="1" customWidth="1"/>
    <col min="2264" max="2512" width="9" style="1"/>
    <col min="2513" max="2513" width="25.875" style="1" customWidth="1"/>
    <col min="2514" max="2514" width="10.75" style="1" customWidth="1"/>
    <col min="2515" max="2516" width="9" style="1" hidden="1" customWidth="1"/>
    <col min="2517" max="2517" width="9.375" style="1" customWidth="1"/>
    <col min="2518" max="2518" width="9.75" style="1" customWidth="1"/>
    <col min="2519" max="2519" width="10" style="1" customWidth="1"/>
    <col min="2520" max="2768" width="9" style="1"/>
    <col min="2769" max="2769" width="25.875" style="1" customWidth="1"/>
    <col min="2770" max="2770" width="10.75" style="1" customWidth="1"/>
    <col min="2771" max="2772" width="9" style="1" hidden="1" customWidth="1"/>
    <col min="2773" max="2773" width="9.375" style="1" customWidth="1"/>
    <col min="2774" max="2774" width="9.75" style="1" customWidth="1"/>
    <col min="2775" max="2775" width="10" style="1" customWidth="1"/>
    <col min="2776" max="3024" width="9" style="1"/>
    <col min="3025" max="3025" width="25.875" style="1" customWidth="1"/>
    <col min="3026" max="3026" width="10.75" style="1" customWidth="1"/>
    <col min="3027" max="3028" width="9" style="1" hidden="1" customWidth="1"/>
    <col min="3029" max="3029" width="9.375" style="1" customWidth="1"/>
    <col min="3030" max="3030" width="9.75" style="1" customWidth="1"/>
    <col min="3031" max="3031" width="10" style="1" customWidth="1"/>
    <col min="3032" max="3280" width="9" style="1"/>
    <col min="3281" max="3281" width="25.875" style="1" customWidth="1"/>
    <col min="3282" max="3282" width="10.75" style="1" customWidth="1"/>
    <col min="3283" max="3284" width="9" style="1" hidden="1" customWidth="1"/>
    <col min="3285" max="3285" width="9.375" style="1" customWidth="1"/>
    <col min="3286" max="3286" width="9.75" style="1" customWidth="1"/>
    <col min="3287" max="3287" width="10" style="1" customWidth="1"/>
    <col min="3288" max="3536" width="9" style="1"/>
    <col min="3537" max="3537" width="25.875" style="1" customWidth="1"/>
    <col min="3538" max="3538" width="10.75" style="1" customWidth="1"/>
    <col min="3539" max="3540" width="9" style="1" hidden="1" customWidth="1"/>
    <col min="3541" max="3541" width="9.375" style="1" customWidth="1"/>
    <col min="3542" max="3542" width="9.75" style="1" customWidth="1"/>
    <col min="3543" max="3543" width="10" style="1" customWidth="1"/>
    <col min="3544" max="3792" width="9" style="1"/>
    <col min="3793" max="3793" width="25.875" style="1" customWidth="1"/>
    <col min="3794" max="3794" width="10.75" style="1" customWidth="1"/>
    <col min="3795" max="3796" width="9" style="1" hidden="1" customWidth="1"/>
    <col min="3797" max="3797" width="9.375" style="1" customWidth="1"/>
    <col min="3798" max="3798" width="9.75" style="1" customWidth="1"/>
    <col min="3799" max="3799" width="10" style="1" customWidth="1"/>
    <col min="3800" max="4048" width="9" style="1"/>
    <col min="4049" max="4049" width="25.875" style="1" customWidth="1"/>
    <col min="4050" max="4050" width="10.75" style="1" customWidth="1"/>
    <col min="4051" max="4052" width="9" style="1" hidden="1" customWidth="1"/>
    <col min="4053" max="4053" width="9.375" style="1" customWidth="1"/>
    <col min="4054" max="4054" width="9.75" style="1" customWidth="1"/>
    <col min="4055" max="4055" width="10" style="1" customWidth="1"/>
    <col min="4056" max="4304" width="9" style="1"/>
    <col min="4305" max="4305" width="25.875" style="1" customWidth="1"/>
    <col min="4306" max="4306" width="10.75" style="1" customWidth="1"/>
    <col min="4307" max="4308" width="9" style="1" hidden="1" customWidth="1"/>
    <col min="4309" max="4309" width="9.375" style="1" customWidth="1"/>
    <col min="4310" max="4310" width="9.75" style="1" customWidth="1"/>
    <col min="4311" max="4311" width="10" style="1" customWidth="1"/>
    <col min="4312" max="4560" width="9" style="1"/>
    <col min="4561" max="4561" width="25.875" style="1" customWidth="1"/>
    <col min="4562" max="4562" width="10.75" style="1" customWidth="1"/>
    <col min="4563" max="4564" width="9" style="1" hidden="1" customWidth="1"/>
    <col min="4565" max="4565" width="9.375" style="1" customWidth="1"/>
    <col min="4566" max="4566" width="9.75" style="1" customWidth="1"/>
    <col min="4567" max="4567" width="10" style="1" customWidth="1"/>
    <col min="4568" max="4816" width="9" style="1"/>
    <col min="4817" max="4817" width="25.875" style="1" customWidth="1"/>
    <col min="4818" max="4818" width="10.75" style="1" customWidth="1"/>
    <col min="4819" max="4820" width="9" style="1" hidden="1" customWidth="1"/>
    <col min="4821" max="4821" width="9.375" style="1" customWidth="1"/>
    <col min="4822" max="4822" width="9.75" style="1" customWidth="1"/>
    <col min="4823" max="4823" width="10" style="1" customWidth="1"/>
    <col min="4824" max="5072" width="9" style="1"/>
    <col min="5073" max="5073" width="25.875" style="1" customWidth="1"/>
    <col min="5074" max="5074" width="10.75" style="1" customWidth="1"/>
    <col min="5075" max="5076" width="9" style="1" hidden="1" customWidth="1"/>
    <col min="5077" max="5077" width="9.375" style="1" customWidth="1"/>
    <col min="5078" max="5078" width="9.75" style="1" customWidth="1"/>
    <col min="5079" max="5079" width="10" style="1" customWidth="1"/>
    <col min="5080" max="5328" width="9" style="1"/>
    <col min="5329" max="5329" width="25.875" style="1" customWidth="1"/>
    <col min="5330" max="5330" width="10.75" style="1" customWidth="1"/>
    <col min="5331" max="5332" width="9" style="1" hidden="1" customWidth="1"/>
    <col min="5333" max="5333" width="9.375" style="1" customWidth="1"/>
    <col min="5334" max="5334" width="9.75" style="1" customWidth="1"/>
    <col min="5335" max="5335" width="10" style="1" customWidth="1"/>
    <col min="5336" max="5584" width="9" style="1"/>
    <col min="5585" max="5585" width="25.875" style="1" customWidth="1"/>
    <col min="5586" max="5586" width="10.75" style="1" customWidth="1"/>
    <col min="5587" max="5588" width="9" style="1" hidden="1" customWidth="1"/>
    <col min="5589" max="5589" width="9.375" style="1" customWidth="1"/>
    <col min="5590" max="5590" width="9.75" style="1" customWidth="1"/>
    <col min="5591" max="5591" width="10" style="1" customWidth="1"/>
    <col min="5592" max="5840" width="9" style="1"/>
    <col min="5841" max="5841" width="25.875" style="1" customWidth="1"/>
    <col min="5842" max="5842" width="10.75" style="1" customWidth="1"/>
    <col min="5843" max="5844" width="9" style="1" hidden="1" customWidth="1"/>
    <col min="5845" max="5845" width="9.375" style="1" customWidth="1"/>
    <col min="5846" max="5846" width="9.75" style="1" customWidth="1"/>
    <col min="5847" max="5847" width="10" style="1" customWidth="1"/>
    <col min="5848" max="6096" width="9" style="1"/>
    <col min="6097" max="6097" width="25.875" style="1" customWidth="1"/>
    <col min="6098" max="6098" width="10.75" style="1" customWidth="1"/>
    <col min="6099" max="6100" width="9" style="1" hidden="1" customWidth="1"/>
    <col min="6101" max="6101" width="9.375" style="1" customWidth="1"/>
    <col min="6102" max="6102" width="9.75" style="1" customWidth="1"/>
    <col min="6103" max="6103" width="10" style="1" customWidth="1"/>
    <col min="6104" max="6352" width="9" style="1"/>
    <col min="6353" max="6353" width="25.875" style="1" customWidth="1"/>
    <col min="6354" max="6354" width="10.75" style="1" customWidth="1"/>
    <col min="6355" max="6356" width="9" style="1" hidden="1" customWidth="1"/>
    <col min="6357" max="6357" width="9.375" style="1" customWidth="1"/>
    <col min="6358" max="6358" width="9.75" style="1" customWidth="1"/>
    <col min="6359" max="6359" width="10" style="1" customWidth="1"/>
    <col min="6360" max="6608" width="9" style="1"/>
    <col min="6609" max="6609" width="25.875" style="1" customWidth="1"/>
    <col min="6610" max="6610" width="10.75" style="1" customWidth="1"/>
    <col min="6611" max="6612" width="9" style="1" hidden="1" customWidth="1"/>
    <col min="6613" max="6613" width="9.375" style="1" customWidth="1"/>
    <col min="6614" max="6614" width="9.75" style="1" customWidth="1"/>
    <col min="6615" max="6615" width="10" style="1" customWidth="1"/>
    <col min="6616" max="6864" width="9" style="1"/>
    <col min="6865" max="6865" width="25.875" style="1" customWidth="1"/>
    <col min="6866" max="6866" width="10.75" style="1" customWidth="1"/>
    <col min="6867" max="6868" width="9" style="1" hidden="1" customWidth="1"/>
    <col min="6869" max="6869" width="9.375" style="1" customWidth="1"/>
    <col min="6870" max="6870" width="9.75" style="1" customWidth="1"/>
    <col min="6871" max="6871" width="10" style="1" customWidth="1"/>
    <col min="6872" max="7120" width="9" style="1"/>
    <col min="7121" max="7121" width="25.875" style="1" customWidth="1"/>
    <col min="7122" max="7122" width="10.75" style="1" customWidth="1"/>
    <col min="7123" max="7124" width="9" style="1" hidden="1" customWidth="1"/>
    <col min="7125" max="7125" width="9.375" style="1" customWidth="1"/>
    <col min="7126" max="7126" width="9.75" style="1" customWidth="1"/>
    <col min="7127" max="7127" width="10" style="1" customWidth="1"/>
    <col min="7128" max="7376" width="9" style="1"/>
    <col min="7377" max="7377" width="25.875" style="1" customWidth="1"/>
    <col min="7378" max="7378" width="10.75" style="1" customWidth="1"/>
    <col min="7379" max="7380" width="9" style="1" hidden="1" customWidth="1"/>
    <col min="7381" max="7381" width="9.375" style="1" customWidth="1"/>
    <col min="7382" max="7382" width="9.75" style="1" customWidth="1"/>
    <col min="7383" max="7383" width="10" style="1" customWidth="1"/>
    <col min="7384" max="7632" width="9" style="1"/>
    <col min="7633" max="7633" width="25.875" style="1" customWidth="1"/>
    <col min="7634" max="7634" width="10.75" style="1" customWidth="1"/>
    <col min="7635" max="7636" width="9" style="1" hidden="1" customWidth="1"/>
    <col min="7637" max="7637" width="9.375" style="1" customWidth="1"/>
    <col min="7638" max="7638" width="9.75" style="1" customWidth="1"/>
    <col min="7639" max="7639" width="10" style="1" customWidth="1"/>
    <col min="7640" max="7888" width="9" style="1"/>
    <col min="7889" max="7889" width="25.875" style="1" customWidth="1"/>
    <col min="7890" max="7890" width="10.75" style="1" customWidth="1"/>
    <col min="7891" max="7892" width="9" style="1" hidden="1" customWidth="1"/>
    <col min="7893" max="7893" width="9.375" style="1" customWidth="1"/>
    <col min="7894" max="7894" width="9.75" style="1" customWidth="1"/>
    <col min="7895" max="7895" width="10" style="1" customWidth="1"/>
    <col min="7896" max="8144" width="9" style="1"/>
    <col min="8145" max="8145" width="25.875" style="1" customWidth="1"/>
    <col min="8146" max="8146" width="10.75" style="1" customWidth="1"/>
    <col min="8147" max="8148" width="9" style="1" hidden="1" customWidth="1"/>
    <col min="8149" max="8149" width="9.375" style="1" customWidth="1"/>
    <col min="8150" max="8150" width="9.75" style="1" customWidth="1"/>
    <col min="8151" max="8151" width="10" style="1" customWidth="1"/>
    <col min="8152" max="8400" width="9" style="1"/>
    <col min="8401" max="8401" width="25.875" style="1" customWidth="1"/>
    <col min="8402" max="8402" width="10.75" style="1" customWidth="1"/>
    <col min="8403" max="8404" width="9" style="1" hidden="1" customWidth="1"/>
    <col min="8405" max="8405" width="9.375" style="1" customWidth="1"/>
    <col min="8406" max="8406" width="9.75" style="1" customWidth="1"/>
    <col min="8407" max="8407" width="10" style="1" customWidth="1"/>
    <col min="8408" max="8656" width="9" style="1"/>
    <col min="8657" max="8657" width="25.875" style="1" customWidth="1"/>
    <col min="8658" max="8658" width="10.75" style="1" customWidth="1"/>
    <col min="8659" max="8660" width="9" style="1" hidden="1" customWidth="1"/>
    <col min="8661" max="8661" width="9.375" style="1" customWidth="1"/>
    <col min="8662" max="8662" width="9.75" style="1" customWidth="1"/>
    <col min="8663" max="8663" width="10" style="1" customWidth="1"/>
    <col min="8664" max="8912" width="9" style="1"/>
    <col min="8913" max="8913" width="25.875" style="1" customWidth="1"/>
    <col min="8914" max="8914" width="10.75" style="1" customWidth="1"/>
    <col min="8915" max="8916" width="9" style="1" hidden="1" customWidth="1"/>
    <col min="8917" max="8917" width="9.375" style="1" customWidth="1"/>
    <col min="8918" max="8918" width="9.75" style="1" customWidth="1"/>
    <col min="8919" max="8919" width="10" style="1" customWidth="1"/>
    <col min="8920" max="9168" width="9" style="1"/>
    <col min="9169" max="9169" width="25.875" style="1" customWidth="1"/>
    <col min="9170" max="9170" width="10.75" style="1" customWidth="1"/>
    <col min="9171" max="9172" width="9" style="1" hidden="1" customWidth="1"/>
    <col min="9173" max="9173" width="9.375" style="1" customWidth="1"/>
    <col min="9174" max="9174" width="9.75" style="1" customWidth="1"/>
    <col min="9175" max="9175" width="10" style="1" customWidth="1"/>
    <col min="9176" max="9424" width="9" style="1"/>
    <col min="9425" max="9425" width="25.875" style="1" customWidth="1"/>
    <col min="9426" max="9426" width="10.75" style="1" customWidth="1"/>
    <col min="9427" max="9428" width="9" style="1" hidden="1" customWidth="1"/>
    <col min="9429" max="9429" width="9.375" style="1" customWidth="1"/>
    <col min="9430" max="9430" width="9.75" style="1" customWidth="1"/>
    <col min="9431" max="9431" width="10" style="1" customWidth="1"/>
    <col min="9432" max="9680" width="9" style="1"/>
    <col min="9681" max="9681" width="25.875" style="1" customWidth="1"/>
    <col min="9682" max="9682" width="10.75" style="1" customWidth="1"/>
    <col min="9683" max="9684" width="9" style="1" hidden="1" customWidth="1"/>
    <col min="9685" max="9685" width="9.375" style="1" customWidth="1"/>
    <col min="9686" max="9686" width="9.75" style="1" customWidth="1"/>
    <col min="9687" max="9687" width="10" style="1" customWidth="1"/>
    <col min="9688" max="9936" width="9" style="1"/>
    <col min="9937" max="9937" width="25.875" style="1" customWidth="1"/>
    <col min="9938" max="9938" width="10.75" style="1" customWidth="1"/>
    <col min="9939" max="9940" width="9" style="1" hidden="1" customWidth="1"/>
    <col min="9941" max="9941" width="9.375" style="1" customWidth="1"/>
    <col min="9942" max="9942" width="9.75" style="1" customWidth="1"/>
    <col min="9943" max="9943" width="10" style="1" customWidth="1"/>
    <col min="9944" max="10192" width="9" style="1"/>
    <col min="10193" max="10193" width="25.875" style="1" customWidth="1"/>
    <col min="10194" max="10194" width="10.75" style="1" customWidth="1"/>
    <col min="10195" max="10196" width="9" style="1" hidden="1" customWidth="1"/>
    <col min="10197" max="10197" width="9.375" style="1" customWidth="1"/>
    <col min="10198" max="10198" width="9.75" style="1" customWidth="1"/>
    <col min="10199" max="10199" width="10" style="1" customWidth="1"/>
    <col min="10200" max="10448" width="9" style="1"/>
    <col min="10449" max="10449" width="25.875" style="1" customWidth="1"/>
    <col min="10450" max="10450" width="10.75" style="1" customWidth="1"/>
    <col min="10451" max="10452" width="9" style="1" hidden="1" customWidth="1"/>
    <col min="10453" max="10453" width="9.375" style="1" customWidth="1"/>
    <col min="10454" max="10454" width="9.75" style="1" customWidth="1"/>
    <col min="10455" max="10455" width="10" style="1" customWidth="1"/>
    <col min="10456" max="10704" width="9" style="1"/>
    <col min="10705" max="10705" width="25.875" style="1" customWidth="1"/>
    <col min="10706" max="10706" width="10.75" style="1" customWidth="1"/>
    <col min="10707" max="10708" width="9" style="1" hidden="1" customWidth="1"/>
    <col min="10709" max="10709" width="9.375" style="1" customWidth="1"/>
    <col min="10710" max="10710" width="9.75" style="1" customWidth="1"/>
    <col min="10711" max="10711" width="10" style="1" customWidth="1"/>
    <col min="10712" max="10960" width="9" style="1"/>
    <col min="10961" max="10961" width="25.875" style="1" customWidth="1"/>
    <col min="10962" max="10962" width="10.75" style="1" customWidth="1"/>
    <col min="10963" max="10964" width="9" style="1" hidden="1" customWidth="1"/>
    <col min="10965" max="10965" width="9.375" style="1" customWidth="1"/>
    <col min="10966" max="10966" width="9.75" style="1" customWidth="1"/>
    <col min="10967" max="10967" width="10" style="1" customWidth="1"/>
    <col min="10968" max="11216" width="9" style="1"/>
    <col min="11217" max="11217" width="25.875" style="1" customWidth="1"/>
    <col min="11218" max="11218" width="10.75" style="1" customWidth="1"/>
    <col min="11219" max="11220" width="9" style="1" hidden="1" customWidth="1"/>
    <col min="11221" max="11221" width="9.375" style="1" customWidth="1"/>
    <col min="11222" max="11222" width="9.75" style="1" customWidth="1"/>
    <col min="11223" max="11223" width="10" style="1" customWidth="1"/>
    <col min="11224" max="11472" width="9" style="1"/>
    <col min="11473" max="11473" width="25.875" style="1" customWidth="1"/>
    <col min="11474" max="11474" width="10.75" style="1" customWidth="1"/>
    <col min="11475" max="11476" width="9" style="1" hidden="1" customWidth="1"/>
    <col min="11477" max="11477" width="9.375" style="1" customWidth="1"/>
    <col min="11478" max="11478" width="9.75" style="1" customWidth="1"/>
    <col min="11479" max="11479" width="10" style="1" customWidth="1"/>
    <col min="11480" max="11728" width="9" style="1"/>
    <col min="11729" max="11729" width="25.875" style="1" customWidth="1"/>
    <col min="11730" max="11730" width="10.75" style="1" customWidth="1"/>
    <col min="11731" max="11732" width="9" style="1" hidden="1" customWidth="1"/>
    <col min="11733" max="11733" width="9.375" style="1" customWidth="1"/>
    <col min="11734" max="11734" width="9.75" style="1" customWidth="1"/>
    <col min="11735" max="11735" width="10" style="1" customWidth="1"/>
    <col min="11736" max="11984" width="9" style="1"/>
    <col min="11985" max="11985" width="25.875" style="1" customWidth="1"/>
    <col min="11986" max="11986" width="10.75" style="1" customWidth="1"/>
    <col min="11987" max="11988" width="9" style="1" hidden="1" customWidth="1"/>
    <col min="11989" max="11989" width="9.375" style="1" customWidth="1"/>
    <col min="11990" max="11990" width="9.75" style="1" customWidth="1"/>
    <col min="11991" max="11991" width="10" style="1" customWidth="1"/>
    <col min="11992" max="12240" width="9" style="1"/>
    <col min="12241" max="12241" width="25.875" style="1" customWidth="1"/>
    <col min="12242" max="12242" width="10.75" style="1" customWidth="1"/>
    <col min="12243" max="12244" width="9" style="1" hidden="1" customWidth="1"/>
    <col min="12245" max="12245" width="9.375" style="1" customWidth="1"/>
    <col min="12246" max="12246" width="9.75" style="1" customWidth="1"/>
    <col min="12247" max="12247" width="10" style="1" customWidth="1"/>
    <col min="12248" max="12496" width="9" style="1"/>
    <col min="12497" max="12497" width="25.875" style="1" customWidth="1"/>
    <col min="12498" max="12498" width="10.75" style="1" customWidth="1"/>
    <col min="12499" max="12500" width="9" style="1" hidden="1" customWidth="1"/>
    <col min="12501" max="12501" width="9.375" style="1" customWidth="1"/>
    <col min="12502" max="12502" width="9.75" style="1" customWidth="1"/>
    <col min="12503" max="12503" width="10" style="1" customWidth="1"/>
    <col min="12504" max="12752" width="9" style="1"/>
    <col min="12753" max="12753" width="25.875" style="1" customWidth="1"/>
    <col min="12754" max="12754" width="10.75" style="1" customWidth="1"/>
    <col min="12755" max="12756" width="9" style="1" hidden="1" customWidth="1"/>
    <col min="12757" max="12757" width="9.375" style="1" customWidth="1"/>
    <col min="12758" max="12758" width="9.75" style="1" customWidth="1"/>
    <col min="12759" max="12759" width="10" style="1" customWidth="1"/>
    <col min="12760" max="13008" width="9" style="1"/>
    <col min="13009" max="13009" width="25.875" style="1" customWidth="1"/>
    <col min="13010" max="13010" width="10.75" style="1" customWidth="1"/>
    <col min="13011" max="13012" width="9" style="1" hidden="1" customWidth="1"/>
    <col min="13013" max="13013" width="9.375" style="1" customWidth="1"/>
    <col min="13014" max="13014" width="9.75" style="1" customWidth="1"/>
    <col min="13015" max="13015" width="10" style="1" customWidth="1"/>
    <col min="13016" max="13264" width="9" style="1"/>
    <col min="13265" max="13265" width="25.875" style="1" customWidth="1"/>
    <col min="13266" max="13266" width="10.75" style="1" customWidth="1"/>
    <col min="13267" max="13268" width="9" style="1" hidden="1" customWidth="1"/>
    <col min="13269" max="13269" width="9.375" style="1" customWidth="1"/>
    <col min="13270" max="13270" width="9.75" style="1" customWidth="1"/>
    <col min="13271" max="13271" width="10" style="1" customWidth="1"/>
    <col min="13272" max="13520" width="9" style="1"/>
    <col min="13521" max="13521" width="25.875" style="1" customWidth="1"/>
    <col min="13522" max="13522" width="10.75" style="1" customWidth="1"/>
    <col min="13523" max="13524" width="9" style="1" hidden="1" customWidth="1"/>
    <col min="13525" max="13525" width="9.375" style="1" customWidth="1"/>
    <col min="13526" max="13526" width="9.75" style="1" customWidth="1"/>
    <col min="13527" max="13527" width="10" style="1" customWidth="1"/>
    <col min="13528" max="13776" width="9" style="1"/>
    <col min="13777" max="13777" width="25.875" style="1" customWidth="1"/>
    <col min="13778" max="13778" width="10.75" style="1" customWidth="1"/>
    <col min="13779" max="13780" width="9" style="1" hidden="1" customWidth="1"/>
    <col min="13781" max="13781" width="9.375" style="1" customWidth="1"/>
    <col min="13782" max="13782" width="9.75" style="1" customWidth="1"/>
    <col min="13783" max="13783" width="10" style="1" customWidth="1"/>
    <col min="13784" max="14032" width="9" style="1"/>
    <col min="14033" max="14033" width="25.875" style="1" customWidth="1"/>
    <col min="14034" max="14034" width="10.75" style="1" customWidth="1"/>
    <col min="14035" max="14036" width="9" style="1" hidden="1" customWidth="1"/>
    <col min="14037" max="14037" width="9.375" style="1" customWidth="1"/>
    <col min="14038" max="14038" width="9.75" style="1" customWidth="1"/>
    <col min="14039" max="14039" width="10" style="1" customWidth="1"/>
    <col min="14040" max="14288" width="9" style="1"/>
    <col min="14289" max="14289" width="25.875" style="1" customWidth="1"/>
    <col min="14290" max="14290" width="10.75" style="1" customWidth="1"/>
    <col min="14291" max="14292" width="9" style="1" hidden="1" customWidth="1"/>
    <col min="14293" max="14293" width="9.375" style="1" customWidth="1"/>
    <col min="14294" max="14294" width="9.75" style="1" customWidth="1"/>
    <col min="14295" max="14295" width="10" style="1" customWidth="1"/>
    <col min="14296" max="14544" width="9" style="1"/>
    <col min="14545" max="14545" width="25.875" style="1" customWidth="1"/>
    <col min="14546" max="14546" width="10.75" style="1" customWidth="1"/>
    <col min="14547" max="14548" width="9" style="1" hidden="1" customWidth="1"/>
    <col min="14549" max="14549" width="9.375" style="1" customWidth="1"/>
    <col min="14550" max="14550" width="9.75" style="1" customWidth="1"/>
    <col min="14551" max="14551" width="10" style="1" customWidth="1"/>
    <col min="14552" max="14800" width="9" style="1"/>
    <col min="14801" max="14801" width="25.875" style="1" customWidth="1"/>
    <col min="14802" max="14802" width="10.75" style="1" customWidth="1"/>
    <col min="14803" max="14804" width="9" style="1" hidden="1" customWidth="1"/>
    <col min="14805" max="14805" width="9.375" style="1" customWidth="1"/>
    <col min="14806" max="14806" width="9.75" style="1" customWidth="1"/>
    <col min="14807" max="14807" width="10" style="1" customWidth="1"/>
    <col min="14808" max="15056" width="9" style="1"/>
    <col min="15057" max="15057" width="25.875" style="1" customWidth="1"/>
    <col min="15058" max="15058" width="10.75" style="1" customWidth="1"/>
    <col min="15059" max="15060" width="9" style="1" hidden="1" customWidth="1"/>
    <col min="15061" max="15061" width="9.375" style="1" customWidth="1"/>
    <col min="15062" max="15062" width="9.75" style="1" customWidth="1"/>
    <col min="15063" max="15063" width="10" style="1" customWidth="1"/>
    <col min="15064" max="15312" width="9" style="1"/>
    <col min="15313" max="15313" width="25.875" style="1" customWidth="1"/>
    <col min="15314" max="15314" width="10.75" style="1" customWidth="1"/>
    <col min="15315" max="15316" width="9" style="1" hidden="1" customWidth="1"/>
    <col min="15317" max="15317" width="9.375" style="1" customWidth="1"/>
    <col min="15318" max="15318" width="9.75" style="1" customWidth="1"/>
    <col min="15319" max="15319" width="10" style="1" customWidth="1"/>
    <col min="15320" max="15568" width="9" style="1"/>
    <col min="15569" max="15569" width="25.875" style="1" customWidth="1"/>
    <col min="15570" max="15570" width="10.75" style="1" customWidth="1"/>
    <col min="15571" max="15572" width="9" style="1" hidden="1" customWidth="1"/>
    <col min="15573" max="15573" width="9.375" style="1" customWidth="1"/>
    <col min="15574" max="15574" width="9.75" style="1" customWidth="1"/>
    <col min="15575" max="15575" width="10" style="1" customWidth="1"/>
    <col min="15576" max="15824" width="9" style="1"/>
    <col min="15825" max="15825" width="25.875" style="1" customWidth="1"/>
    <col min="15826" max="15826" width="10.75" style="1" customWidth="1"/>
    <col min="15827" max="15828" width="9" style="1" hidden="1" customWidth="1"/>
    <col min="15829" max="15829" width="9.375" style="1" customWidth="1"/>
    <col min="15830" max="15830" width="9.75" style="1" customWidth="1"/>
    <col min="15831" max="15831" width="10" style="1" customWidth="1"/>
    <col min="15832" max="16080" width="9" style="1"/>
    <col min="16081" max="16081" width="25.875" style="1" customWidth="1"/>
    <col min="16082" max="16082" width="10.75" style="1" customWidth="1"/>
    <col min="16083" max="16084" width="9" style="1" hidden="1" customWidth="1"/>
    <col min="16085" max="16085" width="9.375" style="1" customWidth="1"/>
    <col min="16086" max="16086" width="9.75" style="1" customWidth="1"/>
    <col min="16087" max="16087" width="10" style="1" customWidth="1"/>
    <col min="16088" max="16384" width="9" style="1"/>
  </cols>
  <sheetData>
    <row r="1" spans="1:9" ht="30.75" customHeight="1" x14ac:dyDescent="0.15">
      <c r="A1" s="50" t="s">
        <v>143</v>
      </c>
      <c r="B1" s="50"/>
      <c r="C1" s="50"/>
      <c r="D1" s="50"/>
      <c r="E1" s="50"/>
      <c r="F1" s="50"/>
      <c r="G1" s="50"/>
      <c r="H1" s="50"/>
      <c r="I1" s="50"/>
    </row>
    <row r="2" spans="1:9" ht="26.25" customHeight="1" x14ac:dyDescent="0.15">
      <c r="A2" s="2" t="s">
        <v>97</v>
      </c>
      <c r="B2" s="3"/>
      <c r="C2" s="3"/>
      <c r="D2" s="3"/>
      <c r="E2" s="3"/>
      <c r="F2" s="46"/>
      <c r="G2" s="3"/>
      <c r="H2" s="4"/>
      <c r="I2" s="12" t="s">
        <v>98</v>
      </c>
    </row>
    <row r="3" spans="1:9" ht="20.25" customHeight="1" x14ac:dyDescent="0.15">
      <c r="A3" s="52" t="s">
        <v>1</v>
      </c>
      <c r="B3" s="52" t="s">
        <v>99</v>
      </c>
      <c r="C3" s="53" t="s">
        <v>5</v>
      </c>
      <c r="D3" s="58" t="s">
        <v>140</v>
      </c>
      <c r="E3" s="58" t="s">
        <v>141</v>
      </c>
      <c r="F3" s="61" t="s">
        <v>6</v>
      </c>
      <c r="G3" s="58" t="s">
        <v>100</v>
      </c>
      <c r="H3" s="60" t="s">
        <v>8</v>
      </c>
      <c r="I3" s="51"/>
    </row>
    <row r="4" spans="1:9" ht="15.75" customHeight="1" x14ac:dyDescent="0.15">
      <c r="A4" s="52"/>
      <c r="B4" s="52"/>
      <c r="C4" s="54"/>
      <c r="D4" s="59"/>
      <c r="E4" s="59"/>
      <c r="F4" s="61"/>
      <c r="G4" s="59"/>
      <c r="H4" s="5" t="s">
        <v>9</v>
      </c>
      <c r="I4" s="42" t="s">
        <v>10</v>
      </c>
    </row>
    <row r="5" spans="1:9" ht="24" customHeight="1" x14ac:dyDescent="0.15">
      <c r="A5" s="6" t="s">
        <v>101</v>
      </c>
      <c r="B5" s="7">
        <f>B6+B7</f>
        <v>115946</v>
      </c>
      <c r="C5" s="7">
        <f>C6+C7</f>
        <v>9255</v>
      </c>
      <c r="D5" s="7">
        <f>D6+D7</f>
        <v>85980</v>
      </c>
      <c r="E5" s="7">
        <f>E6+E7</f>
        <v>95235</v>
      </c>
      <c r="F5" s="47">
        <f t="shared" ref="F5:F20" si="0">E5/B5*100</f>
        <v>82.137374294930396</v>
      </c>
      <c r="G5" s="8">
        <f>G6+G7</f>
        <v>90369</v>
      </c>
      <c r="H5" s="8">
        <f>H6+H7</f>
        <v>4866</v>
      </c>
      <c r="I5" s="13">
        <f>H5/G5*100</f>
        <v>5.3845898482886829</v>
      </c>
    </row>
    <row r="6" spans="1:9" ht="24" customHeight="1" x14ac:dyDescent="0.15">
      <c r="A6" s="9" t="s">
        <v>102</v>
      </c>
      <c r="B6" s="7">
        <f>SUM(B8:B11,B12:B21)</f>
        <v>99937</v>
      </c>
      <c r="C6" s="7">
        <f>SUM(C8:C11,C12:C21)</f>
        <v>7936</v>
      </c>
      <c r="D6" s="7">
        <f>SUM(D8:D11,D12:D21)</f>
        <v>68948</v>
      </c>
      <c r="E6" s="7">
        <f>SUM(E8:E11,E12:E21)</f>
        <v>76884</v>
      </c>
      <c r="F6" s="47">
        <f t="shared" si="0"/>
        <v>76.932467454496333</v>
      </c>
      <c r="G6" s="8">
        <f>G8+G9+G10+G11+G12+G13+G14+G15+G16+G17+G19+G20+G18+G21</f>
        <v>74866</v>
      </c>
      <c r="H6" s="8">
        <f>H8+H9+H10+H11+H12+H13+H14+H15+H16+H17+H19+H20+H18+H21</f>
        <v>2018</v>
      </c>
      <c r="I6" s="13">
        <f t="shared" ref="I6:I28" si="1">H6/G6*100</f>
        <v>2.6954825955707533</v>
      </c>
    </row>
    <row r="7" spans="1:9" ht="24" customHeight="1" x14ac:dyDescent="0.15">
      <c r="A7" s="9" t="s">
        <v>103</v>
      </c>
      <c r="B7" s="7">
        <f>SUM(B22,B23,B24,B26,B27)</f>
        <v>16009</v>
      </c>
      <c r="C7" s="7">
        <f>SUM(C22,C23,C24,C26,C27,C29)</f>
        <v>1319</v>
      </c>
      <c r="D7" s="7">
        <f>SUM(D22,D23,D24,D26,D27)</f>
        <v>17032</v>
      </c>
      <c r="E7" s="7">
        <f>SUM(E22,E23,E24,E26,E27,E29)</f>
        <v>18351</v>
      </c>
      <c r="F7" s="47">
        <f t="shared" si="0"/>
        <v>114.62927103504279</v>
      </c>
      <c r="G7" s="7">
        <f>SUM(G22:G27)</f>
        <v>15503</v>
      </c>
      <c r="H7" s="7">
        <f>SUM(H22:H27,H29)</f>
        <v>2848</v>
      </c>
      <c r="I7" s="13">
        <f t="shared" si="1"/>
        <v>18.370637941043668</v>
      </c>
    </row>
    <row r="8" spans="1:9" ht="24" customHeight="1" x14ac:dyDescent="0.15">
      <c r="A8" s="9" t="s">
        <v>104</v>
      </c>
      <c r="B8" s="7">
        <v>41024</v>
      </c>
      <c r="C8" s="7">
        <f>(E8-D8)</f>
        <v>3684</v>
      </c>
      <c r="D8" s="7">
        <v>28593</v>
      </c>
      <c r="E8" s="7">
        <v>32277</v>
      </c>
      <c r="F8" s="47">
        <f t="shared" si="0"/>
        <v>78.678334633385333</v>
      </c>
      <c r="G8" s="7">
        <v>30893</v>
      </c>
      <c r="H8" s="8">
        <f>E8-G8</f>
        <v>1384</v>
      </c>
      <c r="I8" s="13">
        <f t="shared" si="1"/>
        <v>4.4799792833327938</v>
      </c>
    </row>
    <row r="9" spans="1:9" ht="24" customHeight="1" x14ac:dyDescent="0.15">
      <c r="A9" s="9" t="s">
        <v>105</v>
      </c>
      <c r="B9" s="7">
        <v>12557</v>
      </c>
      <c r="C9" s="7">
        <f t="shared" ref="C9:C29" si="2">(E9-D9)</f>
        <v>1220</v>
      </c>
      <c r="D9" s="7">
        <v>6315</v>
      </c>
      <c r="E9" s="7">
        <v>7535</v>
      </c>
      <c r="F9" s="47">
        <f t="shared" si="0"/>
        <v>60.006370948474952</v>
      </c>
      <c r="G9" s="7">
        <v>10305</v>
      </c>
      <c r="H9" s="8">
        <f t="shared" ref="H9:H29" si="3">E9-G9</f>
        <v>-2770</v>
      </c>
      <c r="I9" s="13">
        <f t="shared" si="1"/>
        <v>-26.880155264434741</v>
      </c>
    </row>
    <row r="10" spans="1:9" ht="24" customHeight="1" x14ac:dyDescent="0.15">
      <c r="A10" s="9" t="s">
        <v>106</v>
      </c>
      <c r="B10" s="7">
        <v>4788</v>
      </c>
      <c r="C10" s="7">
        <f t="shared" si="2"/>
        <v>454</v>
      </c>
      <c r="D10" s="7">
        <v>3885</v>
      </c>
      <c r="E10" s="7">
        <v>4339</v>
      </c>
      <c r="F10" s="47">
        <f t="shared" si="0"/>
        <v>90.622389306599842</v>
      </c>
      <c r="G10" s="7">
        <v>3286</v>
      </c>
      <c r="H10" s="8">
        <f t="shared" si="3"/>
        <v>1053</v>
      </c>
      <c r="I10" s="13">
        <f t="shared" si="1"/>
        <v>32.045039561777237</v>
      </c>
    </row>
    <row r="11" spans="1:9" ht="24" customHeight="1" x14ac:dyDescent="0.15">
      <c r="A11" s="9" t="s">
        <v>107</v>
      </c>
      <c r="B11" s="7">
        <v>36</v>
      </c>
      <c r="C11" s="7">
        <f t="shared" si="2"/>
        <v>22</v>
      </c>
      <c r="D11" s="7">
        <v>33</v>
      </c>
      <c r="E11" s="7">
        <v>55</v>
      </c>
      <c r="F11" s="47">
        <f t="shared" si="0"/>
        <v>152.77777777777777</v>
      </c>
      <c r="G11" s="7">
        <v>1</v>
      </c>
      <c r="H11" s="8">
        <f t="shared" si="3"/>
        <v>54</v>
      </c>
      <c r="I11" s="13">
        <f t="shared" si="1"/>
        <v>5400</v>
      </c>
    </row>
    <row r="12" spans="1:9" ht="24" customHeight="1" x14ac:dyDescent="0.15">
      <c r="A12" s="9" t="s">
        <v>108</v>
      </c>
      <c r="B12" s="7">
        <v>6765</v>
      </c>
      <c r="C12" s="7">
        <f t="shared" si="2"/>
        <v>586</v>
      </c>
      <c r="D12" s="7">
        <v>4799</v>
      </c>
      <c r="E12" s="7">
        <v>5385</v>
      </c>
      <c r="F12" s="47">
        <f t="shared" si="0"/>
        <v>79.600886917960096</v>
      </c>
      <c r="G12" s="7">
        <v>5074</v>
      </c>
      <c r="H12" s="8">
        <f t="shared" si="3"/>
        <v>311</v>
      </c>
      <c r="I12" s="13">
        <f t="shared" si="1"/>
        <v>6.129286558927868</v>
      </c>
    </row>
    <row r="13" spans="1:9" ht="24" customHeight="1" x14ac:dyDescent="0.15">
      <c r="A13" s="9" t="s">
        <v>109</v>
      </c>
      <c r="B13" s="7">
        <v>10358</v>
      </c>
      <c r="C13" s="7">
        <f t="shared" si="2"/>
        <v>28</v>
      </c>
      <c r="D13" s="7">
        <v>5129</v>
      </c>
      <c r="E13" s="7">
        <v>5157</v>
      </c>
      <c r="F13" s="47">
        <f t="shared" si="0"/>
        <v>49.787603784514381</v>
      </c>
      <c r="G13" s="7">
        <v>4685</v>
      </c>
      <c r="H13" s="8">
        <f t="shared" si="3"/>
        <v>472</v>
      </c>
      <c r="I13" s="13">
        <f t="shared" si="1"/>
        <v>10.074706510138741</v>
      </c>
    </row>
    <row r="14" spans="1:9" ht="24" customHeight="1" x14ac:dyDescent="0.15">
      <c r="A14" s="9" t="s">
        <v>110</v>
      </c>
      <c r="B14" s="7">
        <v>2536</v>
      </c>
      <c r="C14" s="7">
        <f t="shared" si="2"/>
        <v>550</v>
      </c>
      <c r="D14" s="7">
        <v>1855</v>
      </c>
      <c r="E14" s="7">
        <v>2405</v>
      </c>
      <c r="F14" s="47">
        <f t="shared" si="0"/>
        <v>94.83438485804416</v>
      </c>
      <c r="G14" s="7">
        <v>2057</v>
      </c>
      <c r="H14" s="8">
        <f t="shared" si="3"/>
        <v>348</v>
      </c>
      <c r="I14" s="13">
        <f t="shared" si="1"/>
        <v>16.917841516771997</v>
      </c>
    </row>
    <row r="15" spans="1:9" ht="24" customHeight="1" x14ac:dyDescent="0.15">
      <c r="A15" s="9" t="s">
        <v>111</v>
      </c>
      <c r="B15" s="7">
        <v>3547</v>
      </c>
      <c r="C15" s="7">
        <f t="shared" si="2"/>
        <v>309</v>
      </c>
      <c r="D15" s="7">
        <v>1442</v>
      </c>
      <c r="E15" s="7">
        <v>1751</v>
      </c>
      <c r="F15" s="47">
        <f t="shared" si="0"/>
        <v>49.365661122074997</v>
      </c>
      <c r="G15" s="7">
        <v>1879</v>
      </c>
      <c r="H15" s="8">
        <f t="shared" si="3"/>
        <v>-128</v>
      </c>
      <c r="I15" s="13">
        <f t="shared" si="1"/>
        <v>-6.8121341138903668</v>
      </c>
    </row>
    <row r="16" spans="1:9" ht="24" customHeight="1" x14ac:dyDescent="0.15">
      <c r="A16" s="9" t="s">
        <v>112</v>
      </c>
      <c r="B16" s="7">
        <v>5563</v>
      </c>
      <c r="C16" s="7">
        <f t="shared" si="2"/>
        <v>306</v>
      </c>
      <c r="D16" s="7">
        <v>3991</v>
      </c>
      <c r="E16" s="7">
        <v>4297</v>
      </c>
      <c r="F16" s="47">
        <f t="shared" si="0"/>
        <v>77.242495056624122</v>
      </c>
      <c r="G16" s="7">
        <v>4578</v>
      </c>
      <c r="H16" s="8">
        <f t="shared" si="3"/>
        <v>-281</v>
      </c>
      <c r="I16" s="13">
        <f t="shared" si="1"/>
        <v>-6.1380515508955877</v>
      </c>
    </row>
    <row r="17" spans="1:9" ht="24" customHeight="1" x14ac:dyDescent="0.15">
      <c r="A17" s="9" t="s">
        <v>113</v>
      </c>
      <c r="B17" s="7">
        <v>11522</v>
      </c>
      <c r="C17" s="7">
        <f t="shared" si="2"/>
        <v>770</v>
      </c>
      <c r="D17" s="7">
        <v>7746</v>
      </c>
      <c r="E17" s="7">
        <v>8516</v>
      </c>
      <c r="F17" s="47">
        <f t="shared" si="0"/>
        <v>73.910779378580102</v>
      </c>
      <c r="G17" s="7">
        <v>10278</v>
      </c>
      <c r="H17" s="8">
        <f t="shared" si="3"/>
        <v>-1762</v>
      </c>
      <c r="I17" s="13">
        <f t="shared" si="1"/>
        <v>-17.1434131153921</v>
      </c>
    </row>
    <row r="18" spans="1:9" ht="24" customHeight="1" x14ac:dyDescent="0.15">
      <c r="A18" s="9" t="s">
        <v>114</v>
      </c>
      <c r="B18" s="7">
        <v>6</v>
      </c>
      <c r="C18" s="7">
        <f t="shared" si="2"/>
        <v>0</v>
      </c>
      <c r="D18" s="7">
        <v>412</v>
      </c>
      <c r="E18" s="7">
        <v>412</v>
      </c>
      <c r="F18" s="47">
        <f t="shared" si="0"/>
        <v>6866.666666666667</v>
      </c>
      <c r="G18" s="7"/>
      <c r="H18" s="8">
        <f t="shared" si="3"/>
        <v>412</v>
      </c>
      <c r="I18" s="13"/>
    </row>
    <row r="19" spans="1:9" ht="24" customHeight="1" x14ac:dyDescent="0.15">
      <c r="A19" s="9" t="s">
        <v>115</v>
      </c>
      <c r="B19" s="7">
        <v>1214</v>
      </c>
      <c r="C19" s="7">
        <f t="shared" si="2"/>
        <v>7</v>
      </c>
      <c r="D19" s="7">
        <v>4633</v>
      </c>
      <c r="E19" s="7">
        <v>4640</v>
      </c>
      <c r="F19" s="47">
        <f t="shared" si="0"/>
        <v>382.20757825370674</v>
      </c>
      <c r="G19" s="7">
        <v>1715</v>
      </c>
      <c r="H19" s="8">
        <f t="shared" si="3"/>
        <v>2925</v>
      </c>
      <c r="I19" s="13">
        <f t="shared" si="1"/>
        <v>170.55393586005832</v>
      </c>
    </row>
    <row r="20" spans="1:9" ht="24" customHeight="1" x14ac:dyDescent="0.15">
      <c r="A20" s="9" t="s">
        <v>116</v>
      </c>
      <c r="B20" s="7">
        <v>21</v>
      </c>
      <c r="C20" s="7">
        <f t="shared" si="2"/>
        <v>0</v>
      </c>
      <c r="D20" s="7">
        <v>15</v>
      </c>
      <c r="E20" s="7">
        <v>15</v>
      </c>
      <c r="F20" s="47">
        <f t="shared" si="0"/>
        <v>71.428571428571431</v>
      </c>
      <c r="G20" s="7">
        <v>5</v>
      </c>
      <c r="H20" s="8">
        <f t="shared" si="3"/>
        <v>10</v>
      </c>
      <c r="I20" s="13">
        <f t="shared" si="1"/>
        <v>200</v>
      </c>
    </row>
    <row r="21" spans="1:9" ht="24" customHeight="1" x14ac:dyDescent="0.15">
      <c r="A21" s="9" t="s">
        <v>117</v>
      </c>
      <c r="B21" s="7"/>
      <c r="C21" s="7">
        <f t="shared" si="2"/>
        <v>0</v>
      </c>
      <c r="D21" s="7">
        <v>100</v>
      </c>
      <c r="E21" s="7">
        <v>100</v>
      </c>
      <c r="F21" s="47"/>
      <c r="G21" s="7">
        <v>110</v>
      </c>
      <c r="H21" s="8">
        <f t="shared" si="3"/>
        <v>-10</v>
      </c>
      <c r="I21" s="13">
        <f t="shared" si="1"/>
        <v>-9.0909090909090917</v>
      </c>
    </row>
    <row r="22" spans="1:9" ht="24" customHeight="1" x14ac:dyDescent="0.15">
      <c r="A22" s="9" t="s">
        <v>118</v>
      </c>
      <c r="B22" s="7">
        <v>3960</v>
      </c>
      <c r="C22" s="7">
        <f t="shared" si="2"/>
        <v>968</v>
      </c>
      <c r="D22" s="7">
        <v>2360</v>
      </c>
      <c r="E22" s="7">
        <v>3328</v>
      </c>
      <c r="F22" s="47">
        <f t="shared" ref="F22:F28" si="4">E22/B22*100</f>
        <v>84.040404040404042</v>
      </c>
      <c r="G22" s="7">
        <v>2985</v>
      </c>
      <c r="H22" s="8">
        <f t="shared" si="3"/>
        <v>343</v>
      </c>
      <c r="I22" s="13">
        <f t="shared" si="1"/>
        <v>11.490787269681741</v>
      </c>
    </row>
    <row r="23" spans="1:9" ht="24" customHeight="1" x14ac:dyDescent="0.15">
      <c r="A23" s="10" t="s">
        <v>119</v>
      </c>
      <c r="B23" s="7">
        <v>8949</v>
      </c>
      <c r="C23" s="7">
        <f t="shared" si="2"/>
        <v>4</v>
      </c>
      <c r="D23" s="7">
        <v>12057</v>
      </c>
      <c r="E23" s="7">
        <v>12061</v>
      </c>
      <c r="F23" s="47">
        <f t="shared" si="4"/>
        <v>134.77483517711477</v>
      </c>
      <c r="G23" s="7">
        <v>9064</v>
      </c>
      <c r="H23" s="8">
        <f t="shared" si="3"/>
        <v>2997</v>
      </c>
      <c r="I23" s="13">
        <f t="shared" si="1"/>
        <v>33.064872021182701</v>
      </c>
    </row>
    <row r="24" spans="1:9" ht="24" customHeight="1" x14ac:dyDescent="0.15">
      <c r="A24" s="10" t="s">
        <v>120</v>
      </c>
      <c r="B24" s="7">
        <v>2900</v>
      </c>
      <c r="C24" s="7">
        <f t="shared" si="2"/>
        <v>246</v>
      </c>
      <c r="D24" s="7">
        <v>2260</v>
      </c>
      <c r="E24" s="7">
        <v>2506</v>
      </c>
      <c r="F24" s="47">
        <f t="shared" si="4"/>
        <v>86.413793103448285</v>
      </c>
      <c r="G24" s="7">
        <v>3182</v>
      </c>
      <c r="H24" s="8">
        <f t="shared" si="3"/>
        <v>-676</v>
      </c>
      <c r="I24" s="13">
        <f t="shared" si="1"/>
        <v>-21.244500314267757</v>
      </c>
    </row>
    <row r="25" spans="1:9" ht="24" hidden="1" customHeight="1" x14ac:dyDescent="0.15">
      <c r="A25" s="10" t="s">
        <v>121</v>
      </c>
      <c r="B25" s="7"/>
      <c r="C25" s="7">
        <f t="shared" si="2"/>
        <v>0</v>
      </c>
      <c r="D25" s="7"/>
      <c r="E25" s="7"/>
      <c r="F25" s="47" t="e">
        <f t="shared" si="4"/>
        <v>#DIV/0!</v>
      </c>
      <c r="G25" s="7"/>
      <c r="H25" s="8">
        <f t="shared" si="3"/>
        <v>0</v>
      </c>
      <c r="I25" s="13" t="e">
        <f t="shared" si="1"/>
        <v>#DIV/0!</v>
      </c>
    </row>
    <row r="26" spans="1:9" ht="34.5" customHeight="1" x14ac:dyDescent="0.15">
      <c r="A26" s="11" t="s">
        <v>122</v>
      </c>
      <c r="B26" s="7">
        <v>200</v>
      </c>
      <c r="C26" s="7">
        <f t="shared" si="2"/>
        <v>56</v>
      </c>
      <c r="D26" s="7">
        <v>355</v>
      </c>
      <c r="E26" s="7">
        <v>411</v>
      </c>
      <c r="F26" s="47">
        <f t="shared" si="4"/>
        <v>205.50000000000003</v>
      </c>
      <c r="G26" s="7">
        <v>272</v>
      </c>
      <c r="H26" s="8">
        <f t="shared" si="3"/>
        <v>139</v>
      </c>
      <c r="I26" s="13">
        <f t="shared" si="1"/>
        <v>51.102941176470587</v>
      </c>
    </row>
    <row r="27" spans="1:9" ht="24" hidden="1" customHeight="1" x14ac:dyDescent="0.15">
      <c r="A27" s="10" t="s">
        <v>123</v>
      </c>
      <c r="B27" s="7"/>
      <c r="C27" s="7">
        <f t="shared" si="2"/>
        <v>0</v>
      </c>
      <c r="D27" s="7"/>
      <c r="E27" s="7"/>
      <c r="F27" s="47" t="e">
        <f t="shared" si="4"/>
        <v>#DIV/0!</v>
      </c>
      <c r="G27" s="48">
        <f>E27</f>
        <v>0</v>
      </c>
      <c r="H27" s="8">
        <f t="shared" si="3"/>
        <v>0</v>
      </c>
      <c r="I27" s="13" t="e">
        <f t="shared" si="1"/>
        <v>#DIV/0!</v>
      </c>
    </row>
    <row r="28" spans="1:9" ht="24" hidden="1" customHeight="1" x14ac:dyDescent="0.15">
      <c r="A28" s="10" t="s">
        <v>124</v>
      </c>
      <c r="B28" s="7"/>
      <c r="C28" s="7">
        <f t="shared" si="2"/>
        <v>0</v>
      </c>
      <c r="D28" s="7"/>
      <c r="E28" s="7"/>
      <c r="F28" s="47" t="e">
        <f t="shared" si="4"/>
        <v>#DIV/0!</v>
      </c>
      <c r="G28" s="48">
        <f>E28</f>
        <v>0</v>
      </c>
      <c r="H28" s="8">
        <f t="shared" si="3"/>
        <v>0</v>
      </c>
      <c r="I28" s="13" t="e">
        <f t="shared" si="1"/>
        <v>#DIV/0!</v>
      </c>
    </row>
    <row r="29" spans="1:9" ht="20.25" customHeight="1" x14ac:dyDescent="0.15">
      <c r="A29" s="44" t="s">
        <v>142</v>
      </c>
      <c r="B29" s="44"/>
      <c r="C29" s="7">
        <f t="shared" si="2"/>
        <v>45</v>
      </c>
      <c r="D29" s="44"/>
      <c r="E29" s="44">
        <v>45</v>
      </c>
      <c r="F29" s="47"/>
      <c r="G29" s="44"/>
      <c r="H29" s="8">
        <f t="shared" si="3"/>
        <v>45</v>
      </c>
      <c r="I29" s="13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10" type="noConversion"/>
  <pageMargins left="0.51180555555555596" right="0.31388888888888899" top="0.94374999999999998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2024-11-04T02:28:19Z</cp:lastPrinted>
  <dcterms:created xsi:type="dcterms:W3CDTF">2017-10-07T16:22:00Z</dcterms:created>
  <dcterms:modified xsi:type="dcterms:W3CDTF">2024-11-04T02:29:39Z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20E0D460715D415088B40A60F38ED4D0</vt:lpwstr>
  </property>
</Properties>
</file>