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145" yWindow="60" windowWidth="9330" windowHeight="12540" activeTab="1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N78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B5" i="1"/>
  <c r="M87" i="1" l="1"/>
  <c r="M89" i="1"/>
  <c r="M90" i="1"/>
  <c r="M91" i="1"/>
  <c r="M92" i="1"/>
  <c r="N92" i="1" s="1"/>
  <c r="M93" i="1"/>
  <c r="N93" i="1" s="1"/>
  <c r="M94" i="1"/>
  <c r="M95" i="1"/>
  <c r="M96" i="1"/>
  <c r="M97" i="1"/>
  <c r="M98" i="1"/>
  <c r="M99" i="1"/>
  <c r="M100" i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L88" i="1"/>
  <c r="M88" i="1" s="1"/>
  <c r="N88" i="1" s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2" i="1"/>
  <c r="F103" i="1"/>
  <c r="F104" i="1"/>
  <c r="F105" i="1"/>
  <c r="F106" i="1"/>
  <c r="F107" i="1"/>
  <c r="F108" i="1"/>
  <c r="F109" i="1"/>
  <c r="F110" i="1"/>
  <c r="F111" i="1"/>
  <c r="L5" i="1" l="1"/>
  <c r="M7" i="1" l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2" i="1"/>
  <c r="M53" i="1"/>
  <c r="N53" i="1" s="1"/>
  <c r="M54" i="1"/>
  <c r="N54" i="1" s="1"/>
  <c r="M55" i="1"/>
  <c r="N55" i="1" s="1"/>
  <c r="M56" i="1"/>
  <c r="M57" i="1"/>
  <c r="M58" i="1"/>
  <c r="N58" i="1" s="1"/>
  <c r="M59" i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M74" i="1"/>
  <c r="N74" i="1" s="1"/>
  <c r="M75" i="1"/>
  <c r="N75" i="1" s="1"/>
  <c r="M76" i="1"/>
  <c r="N76" i="1" s="1"/>
  <c r="M77" i="1"/>
  <c r="M78" i="1"/>
  <c r="M79" i="1"/>
  <c r="N79" i="1" s="1"/>
  <c r="M80" i="1"/>
  <c r="N80" i="1" s="1"/>
  <c r="M81" i="1"/>
  <c r="M82" i="1"/>
  <c r="N82" i="1" s="1"/>
  <c r="M84" i="1"/>
  <c r="M85" i="1"/>
  <c r="N85" i="1" s="1"/>
  <c r="M86" i="1"/>
  <c r="N86" i="1" s="1"/>
  <c r="M6" i="1"/>
  <c r="I6" i="1"/>
  <c r="I7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6" i="1"/>
  <c r="H5" i="1"/>
  <c r="K5" i="1" l="1"/>
  <c r="F5" i="1"/>
  <c r="M5" i="1"/>
  <c r="N6" i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9" i="2"/>
  <c r="H8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C29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8" i="2"/>
  <c r="E67" i="1" l="1"/>
  <c r="E71" i="1"/>
  <c r="E61" i="1"/>
  <c r="E66" i="1"/>
  <c r="D7" i="2" l="1"/>
  <c r="G5" i="1"/>
  <c r="I5" i="1" l="1"/>
  <c r="J5" i="1"/>
  <c r="E38" i="1"/>
  <c r="E36" i="1"/>
  <c r="E33" i="1"/>
  <c r="C39" i="1" l="1"/>
  <c r="D39" i="1"/>
  <c r="E39" i="1" s="1"/>
  <c r="E40" i="1"/>
  <c r="E41" i="1"/>
  <c r="E42" i="1"/>
  <c r="E43" i="1"/>
  <c r="E44" i="1"/>
  <c r="E45" i="1"/>
  <c r="E46" i="1"/>
  <c r="E47" i="1"/>
  <c r="E49" i="1"/>
  <c r="E50" i="1"/>
  <c r="E52" i="1"/>
  <c r="D53" i="1"/>
  <c r="C7" i="2" l="1"/>
  <c r="E7" i="2" l="1"/>
  <c r="E88" i="1" l="1"/>
  <c r="E92" i="1"/>
  <c r="E84" i="1"/>
  <c r="E76" i="1" l="1"/>
  <c r="E68" i="1"/>
  <c r="E20" i="1"/>
  <c r="E17" i="1"/>
  <c r="E12" i="1"/>
  <c r="E62" i="1" l="1"/>
  <c r="H6" i="2" l="1"/>
  <c r="G6" i="2"/>
  <c r="N5" i="1" l="1"/>
  <c r="E23" i="1"/>
  <c r="G28" i="2"/>
  <c r="H28" i="2" s="1"/>
  <c r="G27" i="2"/>
  <c r="H27" i="2" s="1"/>
  <c r="B7" i="2"/>
  <c r="F7" i="2" s="1"/>
  <c r="E6" i="2"/>
  <c r="D6" i="2"/>
  <c r="C6" i="2"/>
  <c r="B6" i="2"/>
  <c r="B5" i="2" s="1"/>
  <c r="E99" i="1"/>
  <c r="E98" i="1"/>
  <c r="E96" i="1"/>
  <c r="E82" i="1"/>
  <c r="E81" i="1"/>
  <c r="E80" i="1"/>
  <c r="E78" i="1"/>
  <c r="E77" i="1"/>
  <c r="C75" i="1"/>
  <c r="E75" i="1" s="1"/>
  <c r="E74" i="1"/>
  <c r="E73" i="1"/>
  <c r="E72" i="1"/>
  <c r="E70" i="1"/>
  <c r="E69" i="1"/>
  <c r="D67" i="1"/>
  <c r="C67" i="1"/>
  <c r="E65" i="1"/>
  <c r="E64" i="1"/>
  <c r="E63" i="1"/>
  <c r="D61" i="1"/>
  <c r="C61" i="1"/>
  <c r="C60" i="1"/>
  <c r="E59" i="1"/>
  <c r="E58" i="1"/>
  <c r="E57" i="1"/>
  <c r="E56" i="1"/>
  <c r="E55" i="1"/>
  <c r="E37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D19" i="1"/>
  <c r="C19" i="1"/>
  <c r="E18" i="1"/>
  <c r="C16" i="1"/>
  <c r="E16" i="1" s="1"/>
  <c r="E15" i="1"/>
  <c r="E14" i="1"/>
  <c r="E11" i="1"/>
  <c r="E10" i="1"/>
  <c r="D9" i="1"/>
  <c r="C9" i="1"/>
  <c r="E8" i="1"/>
  <c r="E7" i="1"/>
  <c r="F6" i="2" l="1"/>
  <c r="E19" i="1"/>
  <c r="H7" i="2"/>
  <c r="E60" i="1"/>
  <c r="C53" i="1"/>
  <c r="E53" i="1" s="1"/>
  <c r="E9" i="1"/>
  <c r="G7" i="2"/>
  <c r="G5" i="2" s="1"/>
  <c r="C5" i="2"/>
  <c r="D5" i="2"/>
  <c r="E5" i="2"/>
  <c r="F5" i="2" s="1"/>
  <c r="D5" i="1"/>
  <c r="C5" i="1" l="1"/>
  <c r="E5" i="1"/>
  <c r="H5" i="2" l="1"/>
  <c r="I5" i="2" s="1"/>
</calcChain>
</file>

<file path=xl/sharedStrings.xml><?xml version="1.0" encoding="utf-8"?>
<sst xmlns="http://schemas.openxmlformats.org/spreadsheetml/2006/main" count="156" uniqueCount="151">
  <si>
    <t xml:space="preserve">            单位：万元</t>
  </si>
  <si>
    <t>项       目</t>
  </si>
  <si>
    <t>调整
预算数</t>
  </si>
  <si>
    <t>动用结转</t>
  </si>
  <si>
    <t>本年专项</t>
  </si>
  <si>
    <t>本月完成数</t>
  </si>
  <si>
    <t>完成年度预算（%）</t>
  </si>
  <si>
    <t>上年同期
累计数</t>
  </si>
  <si>
    <t>比上年同期累计</t>
  </si>
  <si>
    <t>增减额</t>
  </si>
  <si>
    <t>增减幅(%)</t>
  </si>
  <si>
    <t>一般公共预算支出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</si>
  <si>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</si>
  <si>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</si>
  <si>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</si>
  <si>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</si>
  <si>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  其中：教育管理事务</t>
  </si>
  <si>
    <t xml:space="preserve">          普通教育</t>
  </si>
  <si>
    <t xml:space="preserve">          职业教育</t>
  </si>
  <si>
    <t xml:space="preserve">          特殊教育</t>
  </si>
  <si>
    <t xml:space="preserve">          进修及培训</t>
  </si>
  <si>
    <t xml:space="preserve">          教育费附加</t>
  </si>
  <si>
    <t xml:space="preserve">          其他教育支出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</si>
  <si>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</si>
  <si>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</si>
  <si>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</si>
  <si>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   其中：人力资源和社会保障管理事务</t>
  </si>
  <si>
    <t>　        民政管理事务</t>
  </si>
  <si>
    <t xml:space="preserve">          财政对社会保险基金的补助</t>
  </si>
  <si>
    <t xml:space="preserve">          行政事业单位养老支出</t>
  </si>
  <si>
    <t xml:space="preserve">          企业改革补助</t>
  </si>
  <si>
    <t xml:space="preserve">          就业补助</t>
  </si>
  <si>
    <t xml:space="preserve">          抚恤</t>
  </si>
  <si>
    <t>　        退役安置</t>
  </si>
  <si>
    <t xml:space="preserve">          社会福利</t>
  </si>
  <si>
    <t xml:space="preserve">          残疾人事业</t>
  </si>
  <si>
    <t xml:space="preserve">          自然灾害生活救助</t>
  </si>
  <si>
    <t xml:space="preserve">          红十字事业</t>
  </si>
  <si>
    <t xml:space="preserve">          最低生活保障</t>
  </si>
  <si>
    <t xml:space="preserve">          临时救助</t>
  </si>
  <si>
    <t xml:space="preserve">          特困人员救助供养</t>
  </si>
  <si>
    <t xml:space="preserve">          其他生活救助</t>
  </si>
  <si>
    <t xml:space="preserve">          财政对基本养老保险基金的补助</t>
  </si>
  <si>
    <t xml:space="preserve">          退役军人管理事务</t>
  </si>
  <si>
    <t xml:space="preserve">          其他社会保障和就业支出</t>
  </si>
  <si>
    <t>　   其中： 卫生健康管理事务</t>
  </si>
  <si>
    <t xml:space="preserve">           公立医院</t>
  </si>
  <si>
    <t xml:space="preserve">           基层医疗卫生机构</t>
  </si>
  <si>
    <t xml:space="preserve">           公共卫生</t>
  </si>
  <si>
    <t xml:space="preserve">           计划生育事务</t>
  </si>
  <si>
    <t xml:space="preserve">           食品和药品监督管理事务</t>
  </si>
  <si>
    <t xml:space="preserve">           行政事业单位医疗</t>
  </si>
  <si>
    <t xml:space="preserve">           财政对基本医疗保险基金的补助</t>
  </si>
  <si>
    <t xml:space="preserve">           医疗救助</t>
  </si>
  <si>
    <t xml:space="preserve">           优抚对象医疗</t>
  </si>
  <si>
    <t xml:space="preserve">           医疗保障管理事务</t>
  </si>
  <si>
    <t xml:space="preserve">           其他卫生健康支出</t>
  </si>
  <si>
    <t xml:space="preserve">  节能环保支出</t>
  </si>
  <si>
    <t>　  其中：环境保护管理事务</t>
  </si>
  <si>
    <t xml:space="preserve">         环境监测与监察 </t>
  </si>
  <si>
    <t xml:space="preserve">         污染防治</t>
  </si>
  <si>
    <t xml:space="preserve">         自然生态保护</t>
  </si>
  <si>
    <t xml:space="preserve">         天然林保护</t>
  </si>
  <si>
    <t xml:space="preserve">         能源节约利用</t>
  </si>
  <si>
    <t xml:space="preserve">         其他节能环保支出</t>
  </si>
  <si>
    <t xml:space="preserve">  城乡社区支出</t>
  </si>
  <si>
    <t>　  其中：城乡社区管理事务</t>
  </si>
  <si>
    <t xml:space="preserve">         城乡社区公共设施</t>
  </si>
  <si>
    <t xml:space="preserve">         城乡社区环境卫生</t>
  </si>
  <si>
    <t xml:space="preserve">         城市基础设施配套费
安排的支出</t>
  </si>
  <si>
    <t xml:space="preserve">         其他城乡社区事务支出</t>
  </si>
  <si>
    <t xml:space="preserve">  农林水支出</t>
  </si>
  <si>
    <t xml:space="preserve">   　其中：农业农村</t>
  </si>
  <si>
    <t>　        林业和草原</t>
  </si>
  <si>
    <t xml:space="preserve">          水利</t>
  </si>
  <si>
    <t xml:space="preserve">          农村综合改革</t>
  </si>
  <si>
    <t xml:space="preserve">          普惠金融发展支出</t>
  </si>
  <si>
    <t xml:space="preserve">          其他农林水支出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</si>
  <si>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</si>
  <si>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</si>
  <si>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</si>
  <si>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</si>
  <si>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</si>
  <si>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</si>
  <si>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</si>
  <si>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</si>
  <si>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预备费</t>
  </si>
  <si>
    <t xml:space="preserve">  其他支出</t>
  </si>
  <si>
    <t xml:space="preserve">  政府性基金支出合计</t>
  </si>
  <si>
    <t>文化旅游体育与传媒支出</t>
  </si>
  <si>
    <t>城乡社区事务</t>
  </si>
  <si>
    <t>商业服务业等支出</t>
  </si>
  <si>
    <t xml:space="preserve">     其中：旅游发展基金支出</t>
  </si>
  <si>
    <t xml:space="preserve">     城市基础设施配套费安排的支出</t>
  </si>
  <si>
    <t xml:space="preserve">    其他政府性基金及对应专项
债务收入安排的支出</t>
  </si>
  <si>
    <t xml:space="preserve">     彩票公益金安排的支出</t>
  </si>
  <si>
    <t xml:space="preserve">  债务还本支出</t>
  </si>
  <si>
    <t>编制单位：回民区财政局</t>
  </si>
  <si>
    <t>单位：万元</t>
  </si>
  <si>
    <t>年度
预算数</t>
  </si>
  <si>
    <t>上年同期累计数</t>
  </si>
  <si>
    <t xml:space="preserve">    公共预算收入</t>
  </si>
  <si>
    <t xml:space="preserve">  其中：税收收入小计</t>
  </si>
  <si>
    <t xml:space="preserve">        非税收入小计</t>
  </si>
  <si>
    <t xml:space="preserve">  国内增值税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</si>
  <si>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</si>
  <si>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</si>
  <si>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</si>
  <si>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</si>
  <si>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</si>
  <si>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</si>
  <si>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</si>
  <si>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</si>
  <si>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</si>
  <si>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</si>
  <si>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契税</t>
  </si>
  <si>
    <t xml:space="preserve">  环境保护税</t>
  </si>
  <si>
    <t xml:space="preserve">  其他税收收入</t>
  </si>
  <si>
    <t xml:space="preserve">  专项收入</t>
  </si>
  <si>
    <t xml:space="preserve">  行政事业性收费收入</t>
  </si>
  <si>
    <t xml:space="preserve">  罚没收入</t>
  </si>
  <si>
    <t xml:space="preserve">  国有资本经营收入</t>
  </si>
  <si>
    <t xml:space="preserve">  国有资源（资产）有偿
使用收入</t>
  </si>
  <si>
    <t xml:space="preserve">  捐赠收入</t>
  </si>
  <si>
    <t xml:space="preserve">  其他收入</t>
  </si>
  <si>
    <t>调整预算数</t>
    <phoneticPr fontId="10" type="noConversion"/>
  </si>
  <si>
    <t xml:space="preserve">    其他国家电影事业发展专项资金安排的支出
专项债务收入安排的支出</t>
    <phoneticPr fontId="10" type="noConversion"/>
  </si>
  <si>
    <t xml:space="preserve">     其他旅游发展基金支出</t>
    <phoneticPr fontId="10" type="noConversion"/>
  </si>
  <si>
    <t>其他支出</t>
    <phoneticPr fontId="10" type="noConversion"/>
  </si>
  <si>
    <t>彩票公益金安排的支出</t>
    <phoneticPr fontId="10" type="noConversion"/>
  </si>
  <si>
    <t xml:space="preserve"> 其他政府性基金及对应专项债务收入安排的支出</t>
    <phoneticPr fontId="10" type="noConversion"/>
  </si>
  <si>
    <t xml:space="preserve">          巩固脱贫攻坚成果衔接乡村振兴</t>
    <phoneticPr fontId="10" type="noConversion"/>
  </si>
  <si>
    <t xml:space="preserve"> 卫生健康支出</t>
    <phoneticPr fontId="10" type="noConversion"/>
  </si>
  <si>
    <t xml:space="preserve">    超长期国债支出</t>
    <phoneticPr fontId="10" type="noConversion"/>
  </si>
  <si>
    <t xml:space="preserve">    国有土地使用权出让收入安排的支出</t>
    <phoneticPr fontId="10" type="noConversion"/>
  </si>
  <si>
    <t xml:space="preserve">    其他城市基础设施配套
安排的支出</t>
    <phoneticPr fontId="10" type="noConversion"/>
  </si>
  <si>
    <t>本月完成数</t>
    <phoneticPr fontId="10" type="noConversion"/>
  </si>
  <si>
    <t xml:space="preserve">    其他收入</t>
  </si>
  <si>
    <t>2024年12月份财政收入执行情况表</t>
    <phoneticPr fontId="10" type="noConversion"/>
  </si>
  <si>
    <t>2024年12月份财政支出执行情况表</t>
    <phoneticPr fontId="10" type="noConversion"/>
  </si>
  <si>
    <t>11累计完成数</t>
    <phoneticPr fontId="10" type="noConversion"/>
  </si>
  <si>
    <t>11累计
完成数</t>
    <phoneticPr fontId="10" type="noConversion"/>
  </si>
  <si>
    <t>累计
完成数</t>
    <phoneticPr fontId="10" type="noConversion"/>
  </si>
  <si>
    <t>累计完成数</t>
    <phoneticPr fontId="10" type="noConversion"/>
  </si>
  <si>
    <t xml:space="preserve">  债务发行费用支出</t>
    <phoneticPr fontId="10" type="noConversion"/>
  </si>
  <si>
    <t>债务付息支出</t>
    <phoneticPr fontId="10" type="noConversion"/>
  </si>
  <si>
    <t xml:space="preserve"> 交通运输支出</t>
    <phoneticPr fontId="10" type="noConversion"/>
  </si>
  <si>
    <t>债务发行费用支出</t>
    <phoneticPr fontId="10" type="noConversion"/>
  </si>
  <si>
    <t xml:space="preserve">  债务付息支出</t>
    <phoneticPr fontId="10" type="noConversion"/>
  </si>
  <si>
    <t xml:space="preserve">           中医药事务</t>
    <phoneticPr fontId="10" type="noConversion"/>
  </si>
  <si>
    <t xml:space="preserve"> 住房保障支出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</si>
</sst>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_);[Red]\(0\)"/>
    <numFmt numFmtId="178" formatCode="0_ "/>
    <numFmt numFmtId="179" formatCode="0.0_ "/>
  </numFmts>
  <fonts count="17" x14ac:knownFonts="1">
    <font>
      <sz val="11"/>
      <color indexed="8"/>
      <name val="宋体"/>
      <charset val="134"/>
    </font>
    <font>
      <b/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ont="1" applyFill="1">
      <alignment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Alignment="1" applyProtection="1">
      <alignment horizontal="right" vertical="center"/>
    </xf>
    <xf numFmtId="178" fontId="6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178" fontId="3" fillId="0" borderId="0" xfId="0" applyNumberFormat="1" applyFont="1" applyFill="1" applyAlignment="1"/>
    <xf numFmtId="179" fontId="4" fillId="0" borderId="0" xfId="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vertical="center"/>
    </xf>
    <xf numFmtId="178" fontId="13" fillId="0" borderId="1" xfId="0" applyNumberFormat="1" applyFont="1" applyFill="1" applyBorder="1" applyAlignment="1" applyProtection="1">
      <alignment horizontal="right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justify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>
      <alignment vertical="center"/>
    </xf>
    <xf numFmtId="0" fontId="8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 applyProtection="1">
      <alignment vertical="center" wrapText="1"/>
    </xf>
    <xf numFmtId="3" fontId="12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0" fillId="0" borderId="1" xfId="0" applyFill="1" applyBorder="1">
      <alignment vertical="center"/>
    </xf>
    <xf numFmtId="177" fontId="3" fillId="0" borderId="0" xfId="0" applyNumberFormat="1" applyFont="1" applyFill="1" applyAlignment="1">
      <alignment vertical="center"/>
    </xf>
    <xf numFmtId="177" fontId="6" fillId="0" borderId="1" xfId="0" applyNumberFormat="1" applyFont="1" applyFill="1" applyBorder="1" applyAlignment="1" applyProtection="1">
      <alignment vertical="center"/>
    </xf>
    <xf numFmtId="177" fontId="0" fillId="0" borderId="0" xfId="0" applyNumberFormat="1" applyFill="1">
      <alignment vertical="center"/>
    </xf>
    <xf numFmtId="178" fontId="1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showZeros="0" zoomScaleNormal="100" workbookViewId="0">
      <selection activeCell="F5" sqref="F5"/>
    </sheetView>
  </sheetViews>
  <sheetFormatPr defaultRowHeight="13.5" x14ac:dyDescent="0.15"/>
  <cols>
    <col min="1" max="1" width="27.5" style="1" customWidth="1"/>
    <col min="2" max="2" width="11.75" style="1" customWidth="1"/>
    <col min="3" max="4" width="10.25" style="1" hidden="1" customWidth="1"/>
    <col min="5" max="5" width="9.375" style="1" hidden="1" customWidth="1"/>
    <col min="6" max="6" width="9.875" style="40" customWidth="1"/>
    <col min="7" max="7" width="12.25" style="1" hidden="1" customWidth="1"/>
    <col min="8" max="8" width="10.5" style="1" customWidth="1"/>
    <col min="9" max="10" width="10.5" style="1" hidden="1" customWidth="1"/>
    <col min="11" max="11" width="8" style="1" customWidth="1"/>
    <col min="12" max="12" width="9.5" style="1" customWidth="1"/>
    <col min="13" max="13" width="10.75" style="1" customWidth="1"/>
    <col min="14" max="14" width="8.375" style="1" customWidth="1"/>
    <col min="15" max="214" width="9" style="1"/>
    <col min="215" max="215" width="32.75" style="1" customWidth="1"/>
    <col min="216" max="216" width="14.25" style="1" customWidth="1"/>
    <col min="217" max="217" width="9" style="1" customWidth="1"/>
    <col min="218" max="218" width="7.875" style="1" customWidth="1"/>
    <col min="219" max="219" width="9.125" style="1" customWidth="1"/>
    <col min="220" max="220" width="11.25" style="1" customWidth="1"/>
    <col min="221" max="222" width="8.625" style="1" customWidth="1"/>
    <col min="223" max="470" width="9" style="1"/>
    <col min="471" max="471" width="32.75" style="1" customWidth="1"/>
    <col min="472" max="472" width="14.25" style="1" customWidth="1"/>
    <col min="473" max="473" width="9" style="1" customWidth="1"/>
    <col min="474" max="474" width="7.875" style="1" customWidth="1"/>
    <col min="475" max="475" width="9.125" style="1" customWidth="1"/>
    <col min="476" max="476" width="11.25" style="1" customWidth="1"/>
    <col min="477" max="478" width="8.625" style="1" customWidth="1"/>
    <col min="479" max="726" width="9" style="1"/>
    <col min="727" max="727" width="32.75" style="1" customWidth="1"/>
    <col min="728" max="728" width="14.25" style="1" customWidth="1"/>
    <col min="729" max="729" width="9" style="1" customWidth="1"/>
    <col min="730" max="730" width="7.875" style="1" customWidth="1"/>
    <col min="731" max="731" width="9.125" style="1" customWidth="1"/>
    <col min="732" max="732" width="11.25" style="1" customWidth="1"/>
    <col min="733" max="734" width="8.625" style="1" customWidth="1"/>
    <col min="735" max="982" width="9" style="1"/>
    <col min="983" max="983" width="32.75" style="1" customWidth="1"/>
    <col min="984" max="984" width="14.25" style="1" customWidth="1"/>
    <col min="985" max="985" width="9" style="1" customWidth="1"/>
    <col min="986" max="986" width="7.875" style="1" customWidth="1"/>
    <col min="987" max="987" width="9.125" style="1" customWidth="1"/>
    <col min="988" max="988" width="11.25" style="1" customWidth="1"/>
    <col min="989" max="990" width="8.625" style="1" customWidth="1"/>
    <col min="991" max="1238" width="9" style="1"/>
    <col min="1239" max="1239" width="32.75" style="1" customWidth="1"/>
    <col min="1240" max="1240" width="14.25" style="1" customWidth="1"/>
    <col min="1241" max="1241" width="9" style="1" customWidth="1"/>
    <col min="1242" max="1242" width="7.875" style="1" customWidth="1"/>
    <col min="1243" max="1243" width="9.125" style="1" customWidth="1"/>
    <col min="1244" max="1244" width="11.25" style="1" customWidth="1"/>
    <col min="1245" max="1246" width="8.625" style="1" customWidth="1"/>
    <col min="1247" max="1494" width="9" style="1"/>
    <col min="1495" max="1495" width="32.75" style="1" customWidth="1"/>
    <col min="1496" max="1496" width="14.25" style="1" customWidth="1"/>
    <col min="1497" max="1497" width="9" style="1" customWidth="1"/>
    <col min="1498" max="1498" width="7.875" style="1" customWidth="1"/>
    <col min="1499" max="1499" width="9.125" style="1" customWidth="1"/>
    <col min="1500" max="1500" width="11.25" style="1" customWidth="1"/>
    <col min="1501" max="1502" width="8.625" style="1" customWidth="1"/>
    <col min="1503" max="1750" width="9" style="1"/>
    <col min="1751" max="1751" width="32.75" style="1" customWidth="1"/>
    <col min="1752" max="1752" width="14.25" style="1" customWidth="1"/>
    <col min="1753" max="1753" width="9" style="1" customWidth="1"/>
    <col min="1754" max="1754" width="7.875" style="1" customWidth="1"/>
    <col min="1755" max="1755" width="9.125" style="1" customWidth="1"/>
    <col min="1756" max="1756" width="11.25" style="1" customWidth="1"/>
    <col min="1757" max="1758" width="8.625" style="1" customWidth="1"/>
    <col min="1759" max="2006" width="9" style="1"/>
    <col min="2007" max="2007" width="32.75" style="1" customWidth="1"/>
    <col min="2008" max="2008" width="14.25" style="1" customWidth="1"/>
    <col min="2009" max="2009" width="9" style="1" customWidth="1"/>
    <col min="2010" max="2010" width="7.875" style="1" customWidth="1"/>
    <col min="2011" max="2011" width="9.125" style="1" customWidth="1"/>
    <col min="2012" max="2012" width="11.25" style="1" customWidth="1"/>
    <col min="2013" max="2014" width="8.625" style="1" customWidth="1"/>
    <col min="2015" max="2262" width="9" style="1"/>
    <col min="2263" max="2263" width="32.75" style="1" customWidth="1"/>
    <col min="2264" max="2264" width="14.25" style="1" customWidth="1"/>
    <col min="2265" max="2265" width="9" style="1" customWidth="1"/>
    <col min="2266" max="2266" width="7.875" style="1" customWidth="1"/>
    <col min="2267" max="2267" width="9.125" style="1" customWidth="1"/>
    <col min="2268" max="2268" width="11.25" style="1" customWidth="1"/>
    <col min="2269" max="2270" width="8.625" style="1" customWidth="1"/>
    <col min="2271" max="2518" width="9" style="1"/>
    <col min="2519" max="2519" width="32.75" style="1" customWidth="1"/>
    <col min="2520" max="2520" width="14.25" style="1" customWidth="1"/>
    <col min="2521" max="2521" width="9" style="1" customWidth="1"/>
    <col min="2522" max="2522" width="7.875" style="1" customWidth="1"/>
    <col min="2523" max="2523" width="9.125" style="1" customWidth="1"/>
    <col min="2524" max="2524" width="11.25" style="1" customWidth="1"/>
    <col min="2525" max="2526" width="8.625" style="1" customWidth="1"/>
    <col min="2527" max="2774" width="9" style="1"/>
    <col min="2775" max="2775" width="32.75" style="1" customWidth="1"/>
    <col min="2776" max="2776" width="14.25" style="1" customWidth="1"/>
    <col min="2777" max="2777" width="9" style="1" customWidth="1"/>
    <col min="2778" max="2778" width="7.875" style="1" customWidth="1"/>
    <col min="2779" max="2779" width="9.125" style="1" customWidth="1"/>
    <col min="2780" max="2780" width="11.25" style="1" customWidth="1"/>
    <col min="2781" max="2782" width="8.625" style="1" customWidth="1"/>
    <col min="2783" max="3030" width="9" style="1"/>
    <col min="3031" max="3031" width="32.75" style="1" customWidth="1"/>
    <col min="3032" max="3032" width="14.25" style="1" customWidth="1"/>
    <col min="3033" max="3033" width="9" style="1" customWidth="1"/>
    <col min="3034" max="3034" width="7.875" style="1" customWidth="1"/>
    <col min="3035" max="3035" width="9.125" style="1" customWidth="1"/>
    <col min="3036" max="3036" width="11.25" style="1" customWidth="1"/>
    <col min="3037" max="3038" width="8.625" style="1" customWidth="1"/>
    <col min="3039" max="3286" width="9" style="1"/>
    <col min="3287" max="3287" width="32.75" style="1" customWidth="1"/>
    <col min="3288" max="3288" width="14.25" style="1" customWidth="1"/>
    <col min="3289" max="3289" width="9" style="1" customWidth="1"/>
    <col min="3290" max="3290" width="7.875" style="1" customWidth="1"/>
    <col min="3291" max="3291" width="9.125" style="1" customWidth="1"/>
    <col min="3292" max="3292" width="11.25" style="1" customWidth="1"/>
    <col min="3293" max="3294" width="8.625" style="1" customWidth="1"/>
    <col min="3295" max="3542" width="9" style="1"/>
    <col min="3543" max="3543" width="32.75" style="1" customWidth="1"/>
    <col min="3544" max="3544" width="14.25" style="1" customWidth="1"/>
    <col min="3545" max="3545" width="9" style="1" customWidth="1"/>
    <col min="3546" max="3546" width="7.875" style="1" customWidth="1"/>
    <col min="3547" max="3547" width="9.125" style="1" customWidth="1"/>
    <col min="3548" max="3548" width="11.25" style="1" customWidth="1"/>
    <col min="3549" max="3550" width="8.625" style="1" customWidth="1"/>
    <col min="3551" max="3798" width="9" style="1"/>
    <col min="3799" max="3799" width="32.75" style="1" customWidth="1"/>
    <col min="3800" max="3800" width="14.25" style="1" customWidth="1"/>
    <col min="3801" max="3801" width="9" style="1" customWidth="1"/>
    <col min="3802" max="3802" width="7.875" style="1" customWidth="1"/>
    <col min="3803" max="3803" width="9.125" style="1" customWidth="1"/>
    <col min="3804" max="3804" width="11.25" style="1" customWidth="1"/>
    <col min="3805" max="3806" width="8.625" style="1" customWidth="1"/>
    <col min="3807" max="4054" width="9" style="1"/>
    <col min="4055" max="4055" width="32.75" style="1" customWidth="1"/>
    <col min="4056" max="4056" width="14.25" style="1" customWidth="1"/>
    <col min="4057" max="4057" width="9" style="1" customWidth="1"/>
    <col min="4058" max="4058" width="7.875" style="1" customWidth="1"/>
    <col min="4059" max="4059" width="9.125" style="1" customWidth="1"/>
    <col min="4060" max="4060" width="11.25" style="1" customWidth="1"/>
    <col min="4061" max="4062" width="8.625" style="1" customWidth="1"/>
    <col min="4063" max="4310" width="9" style="1"/>
    <col min="4311" max="4311" width="32.75" style="1" customWidth="1"/>
    <col min="4312" max="4312" width="14.25" style="1" customWidth="1"/>
    <col min="4313" max="4313" width="9" style="1" customWidth="1"/>
    <col min="4314" max="4314" width="7.875" style="1" customWidth="1"/>
    <col min="4315" max="4315" width="9.125" style="1" customWidth="1"/>
    <col min="4316" max="4316" width="11.25" style="1" customWidth="1"/>
    <col min="4317" max="4318" width="8.625" style="1" customWidth="1"/>
    <col min="4319" max="4566" width="9" style="1"/>
    <col min="4567" max="4567" width="32.75" style="1" customWidth="1"/>
    <col min="4568" max="4568" width="14.25" style="1" customWidth="1"/>
    <col min="4569" max="4569" width="9" style="1" customWidth="1"/>
    <col min="4570" max="4570" width="7.875" style="1" customWidth="1"/>
    <col min="4571" max="4571" width="9.125" style="1" customWidth="1"/>
    <col min="4572" max="4572" width="11.25" style="1" customWidth="1"/>
    <col min="4573" max="4574" width="8.625" style="1" customWidth="1"/>
    <col min="4575" max="4822" width="9" style="1"/>
    <col min="4823" max="4823" width="32.75" style="1" customWidth="1"/>
    <col min="4824" max="4824" width="14.25" style="1" customWidth="1"/>
    <col min="4825" max="4825" width="9" style="1" customWidth="1"/>
    <col min="4826" max="4826" width="7.875" style="1" customWidth="1"/>
    <col min="4827" max="4827" width="9.125" style="1" customWidth="1"/>
    <col min="4828" max="4828" width="11.25" style="1" customWidth="1"/>
    <col min="4829" max="4830" width="8.625" style="1" customWidth="1"/>
    <col min="4831" max="5078" width="9" style="1"/>
    <col min="5079" max="5079" width="32.75" style="1" customWidth="1"/>
    <col min="5080" max="5080" width="14.25" style="1" customWidth="1"/>
    <col min="5081" max="5081" width="9" style="1" customWidth="1"/>
    <col min="5082" max="5082" width="7.875" style="1" customWidth="1"/>
    <col min="5083" max="5083" width="9.125" style="1" customWidth="1"/>
    <col min="5084" max="5084" width="11.25" style="1" customWidth="1"/>
    <col min="5085" max="5086" width="8.625" style="1" customWidth="1"/>
    <col min="5087" max="5334" width="9" style="1"/>
    <col min="5335" max="5335" width="32.75" style="1" customWidth="1"/>
    <col min="5336" max="5336" width="14.25" style="1" customWidth="1"/>
    <col min="5337" max="5337" width="9" style="1" customWidth="1"/>
    <col min="5338" max="5338" width="7.875" style="1" customWidth="1"/>
    <col min="5339" max="5339" width="9.125" style="1" customWidth="1"/>
    <col min="5340" max="5340" width="11.25" style="1" customWidth="1"/>
    <col min="5341" max="5342" width="8.625" style="1" customWidth="1"/>
    <col min="5343" max="5590" width="9" style="1"/>
    <col min="5591" max="5591" width="32.75" style="1" customWidth="1"/>
    <col min="5592" max="5592" width="14.25" style="1" customWidth="1"/>
    <col min="5593" max="5593" width="9" style="1" customWidth="1"/>
    <col min="5594" max="5594" width="7.875" style="1" customWidth="1"/>
    <col min="5595" max="5595" width="9.125" style="1" customWidth="1"/>
    <col min="5596" max="5596" width="11.25" style="1" customWidth="1"/>
    <col min="5597" max="5598" width="8.625" style="1" customWidth="1"/>
    <col min="5599" max="5846" width="9" style="1"/>
    <col min="5847" max="5847" width="32.75" style="1" customWidth="1"/>
    <col min="5848" max="5848" width="14.25" style="1" customWidth="1"/>
    <col min="5849" max="5849" width="9" style="1" customWidth="1"/>
    <col min="5850" max="5850" width="7.875" style="1" customWidth="1"/>
    <col min="5851" max="5851" width="9.125" style="1" customWidth="1"/>
    <col min="5852" max="5852" width="11.25" style="1" customWidth="1"/>
    <col min="5853" max="5854" width="8.625" style="1" customWidth="1"/>
    <col min="5855" max="6102" width="9" style="1"/>
    <col min="6103" max="6103" width="32.75" style="1" customWidth="1"/>
    <col min="6104" max="6104" width="14.25" style="1" customWidth="1"/>
    <col min="6105" max="6105" width="9" style="1" customWidth="1"/>
    <col min="6106" max="6106" width="7.875" style="1" customWidth="1"/>
    <col min="6107" max="6107" width="9.125" style="1" customWidth="1"/>
    <col min="6108" max="6108" width="11.25" style="1" customWidth="1"/>
    <col min="6109" max="6110" width="8.625" style="1" customWidth="1"/>
    <col min="6111" max="6358" width="9" style="1"/>
    <col min="6359" max="6359" width="32.75" style="1" customWidth="1"/>
    <col min="6360" max="6360" width="14.25" style="1" customWidth="1"/>
    <col min="6361" max="6361" width="9" style="1" customWidth="1"/>
    <col min="6362" max="6362" width="7.875" style="1" customWidth="1"/>
    <col min="6363" max="6363" width="9.125" style="1" customWidth="1"/>
    <col min="6364" max="6364" width="11.25" style="1" customWidth="1"/>
    <col min="6365" max="6366" width="8.625" style="1" customWidth="1"/>
    <col min="6367" max="6614" width="9" style="1"/>
    <col min="6615" max="6615" width="32.75" style="1" customWidth="1"/>
    <col min="6616" max="6616" width="14.25" style="1" customWidth="1"/>
    <col min="6617" max="6617" width="9" style="1" customWidth="1"/>
    <col min="6618" max="6618" width="7.875" style="1" customWidth="1"/>
    <col min="6619" max="6619" width="9.125" style="1" customWidth="1"/>
    <col min="6620" max="6620" width="11.25" style="1" customWidth="1"/>
    <col min="6621" max="6622" width="8.625" style="1" customWidth="1"/>
    <col min="6623" max="6870" width="9" style="1"/>
    <col min="6871" max="6871" width="32.75" style="1" customWidth="1"/>
    <col min="6872" max="6872" width="14.25" style="1" customWidth="1"/>
    <col min="6873" max="6873" width="9" style="1" customWidth="1"/>
    <col min="6874" max="6874" width="7.875" style="1" customWidth="1"/>
    <col min="6875" max="6875" width="9.125" style="1" customWidth="1"/>
    <col min="6876" max="6876" width="11.25" style="1" customWidth="1"/>
    <col min="6877" max="6878" width="8.625" style="1" customWidth="1"/>
    <col min="6879" max="7126" width="9" style="1"/>
    <col min="7127" max="7127" width="32.75" style="1" customWidth="1"/>
    <col min="7128" max="7128" width="14.25" style="1" customWidth="1"/>
    <col min="7129" max="7129" width="9" style="1" customWidth="1"/>
    <col min="7130" max="7130" width="7.875" style="1" customWidth="1"/>
    <col min="7131" max="7131" width="9.125" style="1" customWidth="1"/>
    <col min="7132" max="7132" width="11.25" style="1" customWidth="1"/>
    <col min="7133" max="7134" width="8.625" style="1" customWidth="1"/>
    <col min="7135" max="7382" width="9" style="1"/>
    <col min="7383" max="7383" width="32.75" style="1" customWidth="1"/>
    <col min="7384" max="7384" width="14.25" style="1" customWidth="1"/>
    <col min="7385" max="7385" width="9" style="1" customWidth="1"/>
    <col min="7386" max="7386" width="7.875" style="1" customWidth="1"/>
    <col min="7387" max="7387" width="9.125" style="1" customWidth="1"/>
    <col min="7388" max="7388" width="11.25" style="1" customWidth="1"/>
    <col min="7389" max="7390" width="8.625" style="1" customWidth="1"/>
    <col min="7391" max="7638" width="9" style="1"/>
    <col min="7639" max="7639" width="32.75" style="1" customWidth="1"/>
    <col min="7640" max="7640" width="14.25" style="1" customWidth="1"/>
    <col min="7641" max="7641" width="9" style="1" customWidth="1"/>
    <col min="7642" max="7642" width="7.875" style="1" customWidth="1"/>
    <col min="7643" max="7643" width="9.125" style="1" customWidth="1"/>
    <col min="7644" max="7644" width="11.25" style="1" customWidth="1"/>
    <col min="7645" max="7646" width="8.625" style="1" customWidth="1"/>
    <col min="7647" max="7894" width="9" style="1"/>
    <col min="7895" max="7895" width="32.75" style="1" customWidth="1"/>
    <col min="7896" max="7896" width="14.25" style="1" customWidth="1"/>
    <col min="7897" max="7897" width="9" style="1" customWidth="1"/>
    <col min="7898" max="7898" width="7.875" style="1" customWidth="1"/>
    <col min="7899" max="7899" width="9.125" style="1" customWidth="1"/>
    <col min="7900" max="7900" width="11.25" style="1" customWidth="1"/>
    <col min="7901" max="7902" width="8.625" style="1" customWidth="1"/>
    <col min="7903" max="8150" width="9" style="1"/>
    <col min="8151" max="8151" width="32.75" style="1" customWidth="1"/>
    <col min="8152" max="8152" width="14.25" style="1" customWidth="1"/>
    <col min="8153" max="8153" width="9" style="1" customWidth="1"/>
    <col min="8154" max="8154" width="7.875" style="1" customWidth="1"/>
    <col min="8155" max="8155" width="9.125" style="1" customWidth="1"/>
    <col min="8156" max="8156" width="11.25" style="1" customWidth="1"/>
    <col min="8157" max="8158" width="8.625" style="1" customWidth="1"/>
    <col min="8159" max="8406" width="9" style="1"/>
    <col min="8407" max="8407" width="32.75" style="1" customWidth="1"/>
    <col min="8408" max="8408" width="14.25" style="1" customWidth="1"/>
    <col min="8409" max="8409" width="9" style="1" customWidth="1"/>
    <col min="8410" max="8410" width="7.875" style="1" customWidth="1"/>
    <col min="8411" max="8411" width="9.125" style="1" customWidth="1"/>
    <col min="8412" max="8412" width="11.25" style="1" customWidth="1"/>
    <col min="8413" max="8414" width="8.625" style="1" customWidth="1"/>
    <col min="8415" max="8662" width="9" style="1"/>
    <col min="8663" max="8663" width="32.75" style="1" customWidth="1"/>
    <col min="8664" max="8664" width="14.25" style="1" customWidth="1"/>
    <col min="8665" max="8665" width="9" style="1" customWidth="1"/>
    <col min="8666" max="8666" width="7.875" style="1" customWidth="1"/>
    <col min="8667" max="8667" width="9.125" style="1" customWidth="1"/>
    <col min="8668" max="8668" width="11.25" style="1" customWidth="1"/>
    <col min="8669" max="8670" width="8.625" style="1" customWidth="1"/>
    <col min="8671" max="8918" width="9" style="1"/>
    <col min="8919" max="8919" width="32.75" style="1" customWidth="1"/>
    <col min="8920" max="8920" width="14.25" style="1" customWidth="1"/>
    <col min="8921" max="8921" width="9" style="1" customWidth="1"/>
    <col min="8922" max="8922" width="7.875" style="1" customWidth="1"/>
    <col min="8923" max="8923" width="9.125" style="1" customWidth="1"/>
    <col min="8924" max="8924" width="11.25" style="1" customWidth="1"/>
    <col min="8925" max="8926" width="8.625" style="1" customWidth="1"/>
    <col min="8927" max="9174" width="9" style="1"/>
    <col min="9175" max="9175" width="32.75" style="1" customWidth="1"/>
    <col min="9176" max="9176" width="14.25" style="1" customWidth="1"/>
    <col min="9177" max="9177" width="9" style="1" customWidth="1"/>
    <col min="9178" max="9178" width="7.875" style="1" customWidth="1"/>
    <col min="9179" max="9179" width="9.125" style="1" customWidth="1"/>
    <col min="9180" max="9180" width="11.25" style="1" customWidth="1"/>
    <col min="9181" max="9182" width="8.625" style="1" customWidth="1"/>
    <col min="9183" max="9430" width="9" style="1"/>
    <col min="9431" max="9431" width="32.75" style="1" customWidth="1"/>
    <col min="9432" max="9432" width="14.25" style="1" customWidth="1"/>
    <col min="9433" max="9433" width="9" style="1" customWidth="1"/>
    <col min="9434" max="9434" width="7.875" style="1" customWidth="1"/>
    <col min="9435" max="9435" width="9.125" style="1" customWidth="1"/>
    <col min="9436" max="9436" width="11.25" style="1" customWidth="1"/>
    <col min="9437" max="9438" width="8.625" style="1" customWidth="1"/>
    <col min="9439" max="9686" width="9" style="1"/>
    <col min="9687" max="9687" width="32.75" style="1" customWidth="1"/>
    <col min="9688" max="9688" width="14.25" style="1" customWidth="1"/>
    <col min="9689" max="9689" width="9" style="1" customWidth="1"/>
    <col min="9690" max="9690" width="7.875" style="1" customWidth="1"/>
    <col min="9691" max="9691" width="9.125" style="1" customWidth="1"/>
    <col min="9692" max="9692" width="11.25" style="1" customWidth="1"/>
    <col min="9693" max="9694" width="8.625" style="1" customWidth="1"/>
    <col min="9695" max="9942" width="9" style="1"/>
    <col min="9943" max="9943" width="32.75" style="1" customWidth="1"/>
    <col min="9944" max="9944" width="14.25" style="1" customWidth="1"/>
    <col min="9945" max="9945" width="9" style="1" customWidth="1"/>
    <col min="9946" max="9946" width="7.875" style="1" customWidth="1"/>
    <col min="9947" max="9947" width="9.125" style="1" customWidth="1"/>
    <col min="9948" max="9948" width="11.25" style="1" customWidth="1"/>
    <col min="9949" max="9950" width="8.625" style="1" customWidth="1"/>
    <col min="9951" max="10198" width="9" style="1"/>
    <col min="10199" max="10199" width="32.75" style="1" customWidth="1"/>
    <col min="10200" max="10200" width="14.25" style="1" customWidth="1"/>
    <col min="10201" max="10201" width="9" style="1" customWidth="1"/>
    <col min="10202" max="10202" width="7.875" style="1" customWidth="1"/>
    <col min="10203" max="10203" width="9.125" style="1" customWidth="1"/>
    <col min="10204" max="10204" width="11.25" style="1" customWidth="1"/>
    <col min="10205" max="10206" width="8.625" style="1" customWidth="1"/>
    <col min="10207" max="10454" width="9" style="1"/>
    <col min="10455" max="10455" width="32.75" style="1" customWidth="1"/>
    <col min="10456" max="10456" width="14.25" style="1" customWidth="1"/>
    <col min="10457" max="10457" width="9" style="1" customWidth="1"/>
    <col min="10458" max="10458" width="7.875" style="1" customWidth="1"/>
    <col min="10459" max="10459" width="9.125" style="1" customWidth="1"/>
    <col min="10460" max="10460" width="11.25" style="1" customWidth="1"/>
    <col min="10461" max="10462" width="8.625" style="1" customWidth="1"/>
    <col min="10463" max="10710" width="9" style="1"/>
    <col min="10711" max="10711" width="32.75" style="1" customWidth="1"/>
    <col min="10712" max="10712" width="14.25" style="1" customWidth="1"/>
    <col min="10713" max="10713" width="9" style="1" customWidth="1"/>
    <col min="10714" max="10714" width="7.875" style="1" customWidth="1"/>
    <col min="10715" max="10715" width="9.125" style="1" customWidth="1"/>
    <col min="10716" max="10716" width="11.25" style="1" customWidth="1"/>
    <col min="10717" max="10718" width="8.625" style="1" customWidth="1"/>
    <col min="10719" max="10966" width="9" style="1"/>
    <col min="10967" max="10967" width="32.75" style="1" customWidth="1"/>
    <col min="10968" max="10968" width="14.25" style="1" customWidth="1"/>
    <col min="10969" max="10969" width="9" style="1" customWidth="1"/>
    <col min="10970" max="10970" width="7.875" style="1" customWidth="1"/>
    <col min="10971" max="10971" width="9.125" style="1" customWidth="1"/>
    <col min="10972" max="10972" width="11.25" style="1" customWidth="1"/>
    <col min="10973" max="10974" width="8.625" style="1" customWidth="1"/>
    <col min="10975" max="11222" width="9" style="1"/>
    <col min="11223" max="11223" width="32.75" style="1" customWidth="1"/>
    <col min="11224" max="11224" width="14.25" style="1" customWidth="1"/>
    <col min="11225" max="11225" width="9" style="1" customWidth="1"/>
    <col min="11226" max="11226" width="7.875" style="1" customWidth="1"/>
    <col min="11227" max="11227" width="9.125" style="1" customWidth="1"/>
    <col min="11228" max="11228" width="11.25" style="1" customWidth="1"/>
    <col min="11229" max="11230" width="8.625" style="1" customWidth="1"/>
    <col min="11231" max="11478" width="9" style="1"/>
    <col min="11479" max="11479" width="32.75" style="1" customWidth="1"/>
    <col min="11480" max="11480" width="14.25" style="1" customWidth="1"/>
    <col min="11481" max="11481" width="9" style="1" customWidth="1"/>
    <col min="11482" max="11482" width="7.875" style="1" customWidth="1"/>
    <col min="11483" max="11483" width="9.125" style="1" customWidth="1"/>
    <col min="11484" max="11484" width="11.25" style="1" customWidth="1"/>
    <col min="11485" max="11486" width="8.625" style="1" customWidth="1"/>
    <col min="11487" max="11734" width="9" style="1"/>
    <col min="11735" max="11735" width="32.75" style="1" customWidth="1"/>
    <col min="11736" max="11736" width="14.25" style="1" customWidth="1"/>
    <col min="11737" max="11737" width="9" style="1" customWidth="1"/>
    <col min="11738" max="11738" width="7.875" style="1" customWidth="1"/>
    <col min="11739" max="11739" width="9.125" style="1" customWidth="1"/>
    <col min="11740" max="11740" width="11.25" style="1" customWidth="1"/>
    <col min="11741" max="11742" width="8.625" style="1" customWidth="1"/>
    <col min="11743" max="11990" width="9" style="1"/>
    <col min="11991" max="11991" width="32.75" style="1" customWidth="1"/>
    <col min="11992" max="11992" width="14.25" style="1" customWidth="1"/>
    <col min="11993" max="11993" width="9" style="1" customWidth="1"/>
    <col min="11994" max="11994" width="7.875" style="1" customWidth="1"/>
    <col min="11995" max="11995" width="9.125" style="1" customWidth="1"/>
    <col min="11996" max="11996" width="11.25" style="1" customWidth="1"/>
    <col min="11997" max="11998" width="8.625" style="1" customWidth="1"/>
    <col min="11999" max="12246" width="9" style="1"/>
    <col min="12247" max="12247" width="32.75" style="1" customWidth="1"/>
    <col min="12248" max="12248" width="14.25" style="1" customWidth="1"/>
    <col min="12249" max="12249" width="9" style="1" customWidth="1"/>
    <col min="12250" max="12250" width="7.875" style="1" customWidth="1"/>
    <col min="12251" max="12251" width="9.125" style="1" customWidth="1"/>
    <col min="12252" max="12252" width="11.25" style="1" customWidth="1"/>
    <col min="12253" max="12254" width="8.625" style="1" customWidth="1"/>
    <col min="12255" max="12502" width="9" style="1"/>
    <col min="12503" max="12503" width="32.75" style="1" customWidth="1"/>
    <col min="12504" max="12504" width="14.25" style="1" customWidth="1"/>
    <col min="12505" max="12505" width="9" style="1" customWidth="1"/>
    <col min="12506" max="12506" width="7.875" style="1" customWidth="1"/>
    <col min="12507" max="12507" width="9.125" style="1" customWidth="1"/>
    <col min="12508" max="12508" width="11.25" style="1" customWidth="1"/>
    <col min="12509" max="12510" width="8.625" style="1" customWidth="1"/>
    <col min="12511" max="12758" width="9" style="1"/>
    <col min="12759" max="12759" width="32.75" style="1" customWidth="1"/>
    <col min="12760" max="12760" width="14.25" style="1" customWidth="1"/>
    <col min="12761" max="12761" width="9" style="1" customWidth="1"/>
    <col min="12762" max="12762" width="7.875" style="1" customWidth="1"/>
    <col min="12763" max="12763" width="9.125" style="1" customWidth="1"/>
    <col min="12764" max="12764" width="11.25" style="1" customWidth="1"/>
    <col min="12765" max="12766" width="8.625" style="1" customWidth="1"/>
    <col min="12767" max="13014" width="9" style="1"/>
    <col min="13015" max="13015" width="32.75" style="1" customWidth="1"/>
    <col min="13016" max="13016" width="14.25" style="1" customWidth="1"/>
    <col min="13017" max="13017" width="9" style="1" customWidth="1"/>
    <col min="13018" max="13018" width="7.875" style="1" customWidth="1"/>
    <col min="13019" max="13019" width="9.125" style="1" customWidth="1"/>
    <col min="13020" max="13020" width="11.25" style="1" customWidth="1"/>
    <col min="13021" max="13022" width="8.625" style="1" customWidth="1"/>
    <col min="13023" max="13270" width="9" style="1"/>
    <col min="13271" max="13271" width="32.75" style="1" customWidth="1"/>
    <col min="13272" max="13272" width="14.25" style="1" customWidth="1"/>
    <col min="13273" max="13273" width="9" style="1" customWidth="1"/>
    <col min="13274" max="13274" width="7.875" style="1" customWidth="1"/>
    <col min="13275" max="13275" width="9.125" style="1" customWidth="1"/>
    <col min="13276" max="13276" width="11.25" style="1" customWidth="1"/>
    <col min="13277" max="13278" width="8.625" style="1" customWidth="1"/>
    <col min="13279" max="13526" width="9" style="1"/>
    <col min="13527" max="13527" width="32.75" style="1" customWidth="1"/>
    <col min="13528" max="13528" width="14.25" style="1" customWidth="1"/>
    <col min="13529" max="13529" width="9" style="1" customWidth="1"/>
    <col min="13530" max="13530" width="7.875" style="1" customWidth="1"/>
    <col min="13531" max="13531" width="9.125" style="1" customWidth="1"/>
    <col min="13532" max="13532" width="11.25" style="1" customWidth="1"/>
    <col min="13533" max="13534" width="8.625" style="1" customWidth="1"/>
    <col min="13535" max="13782" width="9" style="1"/>
    <col min="13783" max="13783" width="32.75" style="1" customWidth="1"/>
    <col min="13784" max="13784" width="14.25" style="1" customWidth="1"/>
    <col min="13785" max="13785" width="9" style="1" customWidth="1"/>
    <col min="13786" max="13786" width="7.875" style="1" customWidth="1"/>
    <col min="13787" max="13787" width="9.125" style="1" customWidth="1"/>
    <col min="13788" max="13788" width="11.25" style="1" customWidth="1"/>
    <col min="13789" max="13790" width="8.625" style="1" customWidth="1"/>
    <col min="13791" max="14038" width="9" style="1"/>
    <col min="14039" max="14039" width="32.75" style="1" customWidth="1"/>
    <col min="14040" max="14040" width="14.25" style="1" customWidth="1"/>
    <col min="14041" max="14041" width="9" style="1" customWidth="1"/>
    <col min="14042" max="14042" width="7.875" style="1" customWidth="1"/>
    <col min="14043" max="14043" width="9.125" style="1" customWidth="1"/>
    <col min="14044" max="14044" width="11.25" style="1" customWidth="1"/>
    <col min="14045" max="14046" width="8.625" style="1" customWidth="1"/>
    <col min="14047" max="14294" width="9" style="1"/>
    <col min="14295" max="14295" width="32.75" style="1" customWidth="1"/>
    <col min="14296" max="14296" width="14.25" style="1" customWidth="1"/>
    <col min="14297" max="14297" width="9" style="1" customWidth="1"/>
    <col min="14298" max="14298" width="7.875" style="1" customWidth="1"/>
    <col min="14299" max="14299" width="9.125" style="1" customWidth="1"/>
    <col min="14300" max="14300" width="11.25" style="1" customWidth="1"/>
    <col min="14301" max="14302" width="8.625" style="1" customWidth="1"/>
    <col min="14303" max="14550" width="9" style="1"/>
    <col min="14551" max="14551" width="32.75" style="1" customWidth="1"/>
    <col min="14552" max="14552" width="14.25" style="1" customWidth="1"/>
    <col min="14553" max="14553" width="9" style="1" customWidth="1"/>
    <col min="14554" max="14554" width="7.875" style="1" customWidth="1"/>
    <col min="14555" max="14555" width="9.125" style="1" customWidth="1"/>
    <col min="14556" max="14556" width="11.25" style="1" customWidth="1"/>
    <col min="14557" max="14558" width="8.625" style="1" customWidth="1"/>
    <col min="14559" max="14806" width="9" style="1"/>
    <col min="14807" max="14807" width="32.75" style="1" customWidth="1"/>
    <col min="14808" max="14808" width="14.25" style="1" customWidth="1"/>
    <col min="14809" max="14809" width="9" style="1" customWidth="1"/>
    <col min="14810" max="14810" width="7.875" style="1" customWidth="1"/>
    <col min="14811" max="14811" width="9.125" style="1" customWidth="1"/>
    <col min="14812" max="14812" width="11.25" style="1" customWidth="1"/>
    <col min="14813" max="14814" width="8.625" style="1" customWidth="1"/>
    <col min="14815" max="15062" width="9" style="1"/>
    <col min="15063" max="15063" width="32.75" style="1" customWidth="1"/>
    <col min="15064" max="15064" width="14.25" style="1" customWidth="1"/>
    <col min="15065" max="15065" width="9" style="1" customWidth="1"/>
    <col min="15066" max="15066" width="7.875" style="1" customWidth="1"/>
    <col min="15067" max="15067" width="9.125" style="1" customWidth="1"/>
    <col min="15068" max="15068" width="11.25" style="1" customWidth="1"/>
    <col min="15069" max="15070" width="8.625" style="1" customWidth="1"/>
    <col min="15071" max="15318" width="9" style="1"/>
    <col min="15319" max="15319" width="32.75" style="1" customWidth="1"/>
    <col min="15320" max="15320" width="14.25" style="1" customWidth="1"/>
    <col min="15321" max="15321" width="9" style="1" customWidth="1"/>
    <col min="15322" max="15322" width="7.875" style="1" customWidth="1"/>
    <col min="15323" max="15323" width="9.125" style="1" customWidth="1"/>
    <col min="15324" max="15324" width="11.25" style="1" customWidth="1"/>
    <col min="15325" max="15326" width="8.625" style="1" customWidth="1"/>
    <col min="15327" max="15574" width="9" style="1"/>
    <col min="15575" max="15575" width="32.75" style="1" customWidth="1"/>
    <col min="15576" max="15576" width="14.25" style="1" customWidth="1"/>
    <col min="15577" max="15577" width="9" style="1" customWidth="1"/>
    <col min="15578" max="15578" width="7.875" style="1" customWidth="1"/>
    <col min="15579" max="15579" width="9.125" style="1" customWidth="1"/>
    <col min="15580" max="15580" width="11.25" style="1" customWidth="1"/>
    <col min="15581" max="15582" width="8.625" style="1" customWidth="1"/>
    <col min="15583" max="15830" width="9" style="1"/>
    <col min="15831" max="15831" width="32.75" style="1" customWidth="1"/>
    <col min="15832" max="15832" width="14.25" style="1" customWidth="1"/>
    <col min="15833" max="15833" width="9" style="1" customWidth="1"/>
    <col min="15834" max="15834" width="7.875" style="1" customWidth="1"/>
    <col min="15835" max="15835" width="9.125" style="1" customWidth="1"/>
    <col min="15836" max="15836" width="11.25" style="1" customWidth="1"/>
    <col min="15837" max="15838" width="8.625" style="1" customWidth="1"/>
    <col min="15839" max="16086" width="9" style="1"/>
    <col min="16087" max="16087" width="32.75" style="1" customWidth="1"/>
    <col min="16088" max="16088" width="14.25" style="1" customWidth="1"/>
    <col min="16089" max="16089" width="9" style="1" customWidth="1"/>
    <col min="16090" max="16090" width="7.875" style="1" customWidth="1"/>
    <col min="16091" max="16091" width="9.125" style="1" customWidth="1"/>
    <col min="16092" max="16092" width="11.25" style="1" customWidth="1"/>
    <col min="16093" max="16094" width="8.625" style="1" customWidth="1"/>
    <col min="16095" max="16384" width="9" style="1"/>
  </cols>
  <sheetData>
    <row r="1" spans="1:14" ht="42" customHeight="1" x14ac:dyDescent="0.15">
      <c r="A1" s="56" t="s">
        <v>139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5" customHeight="1" x14ac:dyDescent="0.15">
      <c r="A2" s="14"/>
      <c r="B2" s="15"/>
      <c r="C2" s="15"/>
      <c r="D2" s="15"/>
      <c r="E2" s="15"/>
      <c r="F2" s="16"/>
      <c r="G2" s="15"/>
      <c r="H2" s="15"/>
      <c r="I2" s="15"/>
      <c r="J2" s="15"/>
      <c r="K2" s="15"/>
      <c r="L2" s="51"/>
      <c r="M2" s="17"/>
      <c r="N2" s="18" t="s">
        <v>0</v>
      </c>
    </row>
    <row r="3" spans="1:14" ht="25.5" customHeight="1" x14ac:dyDescent="0.15">
      <c r="A3" s="58" t="s">
        <v>1</v>
      </c>
      <c r="B3" s="58" t="s">
        <v>2</v>
      </c>
      <c r="C3" s="59" t="s">
        <v>3</v>
      </c>
      <c r="D3" s="59" t="s">
        <v>4</v>
      </c>
      <c r="E3" s="59" t="s">
        <v>125</v>
      </c>
      <c r="F3" s="61" t="s">
        <v>136</v>
      </c>
      <c r="G3" s="59" t="s">
        <v>140</v>
      </c>
      <c r="H3" s="59" t="s">
        <v>143</v>
      </c>
      <c r="I3" s="53"/>
      <c r="J3" s="53"/>
      <c r="K3" s="63" t="s">
        <v>6</v>
      </c>
      <c r="L3" s="64" t="s">
        <v>7</v>
      </c>
      <c r="M3" s="57" t="s">
        <v>8</v>
      </c>
      <c r="N3" s="57"/>
    </row>
    <row r="4" spans="1:14" ht="21" customHeight="1" x14ac:dyDescent="0.15">
      <c r="A4" s="58"/>
      <c r="B4" s="58"/>
      <c r="C4" s="60"/>
      <c r="D4" s="60"/>
      <c r="E4" s="60"/>
      <c r="F4" s="62"/>
      <c r="G4" s="60"/>
      <c r="H4" s="60"/>
      <c r="I4" s="54"/>
      <c r="J4" s="54"/>
      <c r="K4" s="63"/>
      <c r="L4" s="65"/>
      <c r="M4" s="52" t="s">
        <v>9</v>
      </c>
      <c r="N4" s="55" t="s">
        <v>10</v>
      </c>
    </row>
    <row r="5" spans="1:14" ht="23.1" customHeight="1" x14ac:dyDescent="0.15">
      <c r="A5" s="19" t="s">
        <v>11</v>
      </c>
      <c r="B5" s="13">
        <f>B6+B7+B8+B9+B17+B18+B19+B39+B53+B61+B67+B75+B76+B77+B78+B79+B80+B82+B84+B83+B86+B85+B81</f>
        <v>372119</v>
      </c>
      <c r="C5" s="13">
        <f>C6+C7+C8+C9+C17+C18+C19+C39+C53+C61+C67+C75+C76+C77+C78+C79+C80+C81+C82+C84+C83</f>
        <v>120710</v>
      </c>
      <c r="D5" s="13">
        <f>D6+D7+D8+D9+D17+D18+D19+D39+D53+D61+D67+D75+D76+D77+D78+D79+D80+D81+D82+D84+D83</f>
        <v>56589</v>
      </c>
      <c r="E5" s="13">
        <f>E6+E7+E8+E9+E17+E18+E19+E39+E53+E61+E67+E75+E76+E77+E78+E79+E80+E82+E84+E83+E81</f>
        <v>480366</v>
      </c>
      <c r="F5" s="20">
        <f>F6+F7+F8+F9+F17+F18+F19+F39+F53+F61+F67+F75+F76+F77+F78+F79+F80+F81+F82+F84+F85+F86</f>
        <v>22170</v>
      </c>
      <c r="G5" s="13">
        <f>G6+G7+G8+G9+G17+G18+G19+G39+G53+G61+G67+G75+G76+G77+G78+G79+G80+G82+G84+G81</f>
        <v>200741</v>
      </c>
      <c r="H5" s="13">
        <f>H6+H7+H8+H9+H17+H18+H19+H39+H53+H61+H67+H75+H76+H77+H78+H79+H80+H81+H82+H84+H85+H86</f>
        <v>222911</v>
      </c>
      <c r="I5" s="13">
        <f>H5-G5</f>
        <v>22170</v>
      </c>
      <c r="J5" s="13">
        <f>H5-G5</f>
        <v>22170</v>
      </c>
      <c r="K5" s="13">
        <f>H5/B5*100</f>
        <v>59.903149261392187</v>
      </c>
      <c r="L5" s="13">
        <f>L6+L7+L8+L9+L17+L18+L19+L39+L53+L61+L67+L75+L76+L77+L78+L79+L80+L82+L84+L85+L86</f>
        <v>245265</v>
      </c>
      <c r="M5" s="13">
        <f>M6+M7+M8+M9+M17+M18+M19+M39+M53+M61+M67+M75+M76+M77+M78+M79+M80+M81+M82+M84+M85+M86</f>
        <v>-22354</v>
      </c>
      <c r="N5" s="13">
        <f t="shared" ref="N5:N50" si="0">M5/L5*100</f>
        <v>-9.1142233910260337</v>
      </c>
    </row>
    <row r="6" spans="1:14" ht="23.1" customHeight="1" x14ac:dyDescent="0.15">
      <c r="A6" s="10" t="s">
        <v>12</v>
      </c>
      <c r="B6" s="21">
        <v>37507</v>
      </c>
      <c r="C6" s="21">
        <v>10319</v>
      </c>
      <c r="D6" s="21">
        <v>2315</v>
      </c>
      <c r="E6" s="13">
        <v>29263</v>
      </c>
      <c r="F6" s="20">
        <f>(H6-G6)</f>
        <v>2462</v>
      </c>
      <c r="G6" s="21">
        <v>26801</v>
      </c>
      <c r="H6" s="21">
        <v>29263</v>
      </c>
      <c r="I6" s="13">
        <f t="shared" ref="I6:I7" si="1">H6-G6</f>
        <v>2462</v>
      </c>
      <c r="J6" s="13"/>
      <c r="K6" s="13">
        <f t="shared" ref="K6:K69" si="2">H6/B6*100</f>
        <v>78.020102914122702</v>
      </c>
      <c r="L6" s="21">
        <v>36542</v>
      </c>
      <c r="M6" s="13">
        <f>H6-L6</f>
        <v>-7279</v>
      </c>
      <c r="N6" s="13">
        <f t="shared" si="0"/>
        <v>-19.919544633572329</v>
      </c>
    </row>
    <row r="7" spans="1:14" ht="23.1" customHeight="1" x14ac:dyDescent="0.15">
      <c r="A7" s="10" t="s">
        <v>13</v>
      </c>
      <c r="B7" s="21">
        <v>25</v>
      </c>
      <c r="C7" s="21">
        <v>50</v>
      </c>
      <c r="D7" s="21"/>
      <c r="E7" s="13">
        <f>B7+C7+D7</f>
        <v>75</v>
      </c>
      <c r="F7" s="20">
        <f t="shared" ref="F7:F71" si="3">(H7-G7)</f>
        <v>0</v>
      </c>
      <c r="G7" s="21">
        <v>25</v>
      </c>
      <c r="H7" s="21">
        <v>25</v>
      </c>
      <c r="I7" s="13">
        <f t="shared" si="1"/>
        <v>0</v>
      </c>
      <c r="J7" s="13"/>
      <c r="K7" s="13">
        <f t="shared" si="2"/>
        <v>100</v>
      </c>
      <c r="L7" s="21">
        <v>139</v>
      </c>
      <c r="M7" s="13">
        <f t="shared" ref="M7:M71" si="4">H7-L7</f>
        <v>-114</v>
      </c>
      <c r="N7" s="13">
        <f t="shared" si="0"/>
        <v>-82.014388489208628</v>
      </c>
    </row>
    <row r="8" spans="1:14" ht="23.1" customHeight="1" x14ac:dyDescent="0.15">
      <c r="A8" s="10" t="s">
        <v>14</v>
      </c>
      <c r="B8" s="21">
        <v>19322</v>
      </c>
      <c r="C8" s="21">
        <v>5623</v>
      </c>
      <c r="D8" s="21">
        <v>1668</v>
      </c>
      <c r="E8" s="13">
        <f>B8+C8+D8</f>
        <v>26613</v>
      </c>
      <c r="F8" s="20">
        <f t="shared" si="3"/>
        <v>1121</v>
      </c>
      <c r="G8" s="21">
        <v>11912</v>
      </c>
      <c r="H8" s="21">
        <v>13033</v>
      </c>
      <c r="I8" s="21"/>
      <c r="J8" s="21"/>
      <c r="K8" s="13">
        <f t="shared" si="2"/>
        <v>67.451609564227311</v>
      </c>
      <c r="L8" s="21">
        <v>13273</v>
      </c>
      <c r="M8" s="13">
        <f t="shared" si="4"/>
        <v>-240</v>
      </c>
      <c r="N8" s="13">
        <f t="shared" si="0"/>
        <v>-1.8081820236570481</v>
      </c>
    </row>
    <row r="9" spans="1:14" ht="23.1" customHeight="1" x14ac:dyDescent="0.15">
      <c r="A9" s="10" t="s">
        <v>15</v>
      </c>
      <c r="B9" s="21">
        <v>75902</v>
      </c>
      <c r="C9" s="21">
        <f>C10+C11+C12+C15+C16</f>
        <v>25415</v>
      </c>
      <c r="D9" s="21">
        <f>D10+D11+D12+D15+D16</f>
        <v>13184</v>
      </c>
      <c r="E9" s="13">
        <f>B9+C9+D9+132</f>
        <v>114633</v>
      </c>
      <c r="F9" s="20">
        <f t="shared" si="3"/>
        <v>2953</v>
      </c>
      <c r="G9" s="21">
        <v>41332</v>
      </c>
      <c r="H9" s="21">
        <v>44285</v>
      </c>
      <c r="I9" s="21"/>
      <c r="J9" s="21"/>
      <c r="K9" s="13">
        <f t="shared" si="2"/>
        <v>58.344971147005353</v>
      </c>
      <c r="L9" s="21">
        <v>52218</v>
      </c>
      <c r="M9" s="13">
        <f t="shared" si="4"/>
        <v>-7933</v>
      </c>
      <c r="N9" s="13">
        <f t="shared" si="0"/>
        <v>-15.192079359607799</v>
      </c>
    </row>
    <row r="10" spans="1:14" ht="23.1" customHeight="1" x14ac:dyDescent="0.15">
      <c r="A10" s="10" t="s">
        <v>16</v>
      </c>
      <c r="B10" s="21">
        <v>1255</v>
      </c>
      <c r="C10" s="21">
        <v>266</v>
      </c>
      <c r="D10" s="21"/>
      <c r="E10" s="13">
        <f>B10+C10+D10</f>
        <v>1521</v>
      </c>
      <c r="F10" s="20">
        <f t="shared" si="3"/>
        <v>118</v>
      </c>
      <c r="G10" s="21">
        <v>1008</v>
      </c>
      <c r="H10" s="21">
        <v>1126</v>
      </c>
      <c r="I10" s="21"/>
      <c r="J10" s="21"/>
      <c r="K10" s="13">
        <f t="shared" si="2"/>
        <v>89.721115537848604</v>
      </c>
      <c r="L10" s="21">
        <v>1042</v>
      </c>
      <c r="M10" s="13">
        <f t="shared" si="4"/>
        <v>84</v>
      </c>
      <c r="N10" s="13">
        <f t="shared" si="0"/>
        <v>8.0614203454894433</v>
      </c>
    </row>
    <row r="11" spans="1:14" ht="23.1" customHeight="1" x14ac:dyDescent="0.15">
      <c r="A11" s="10" t="s">
        <v>17</v>
      </c>
      <c r="B11" s="21">
        <v>69535</v>
      </c>
      <c r="C11" s="21">
        <v>22428</v>
      </c>
      <c r="D11" s="21">
        <v>13017</v>
      </c>
      <c r="E11" s="13">
        <f>B11+C11+D11</f>
        <v>104980</v>
      </c>
      <c r="F11" s="20">
        <f t="shared" si="3"/>
        <v>2827</v>
      </c>
      <c r="G11" s="21">
        <v>38359</v>
      </c>
      <c r="H11" s="21">
        <v>41186</v>
      </c>
      <c r="I11" s="21"/>
      <c r="J11" s="21"/>
      <c r="K11" s="13">
        <f t="shared" si="2"/>
        <v>59.230603293305528</v>
      </c>
      <c r="L11" s="21">
        <v>49700</v>
      </c>
      <c r="M11" s="13">
        <f t="shared" si="4"/>
        <v>-8514</v>
      </c>
      <c r="N11" s="13">
        <f t="shared" si="0"/>
        <v>-17.130784708249497</v>
      </c>
    </row>
    <row r="12" spans="1:14" ht="23.1" customHeight="1" x14ac:dyDescent="0.15">
      <c r="A12" s="10" t="s">
        <v>18</v>
      </c>
      <c r="B12" s="21">
        <v>596</v>
      </c>
      <c r="C12" s="21">
        <v>247</v>
      </c>
      <c r="D12" s="21">
        <v>116</v>
      </c>
      <c r="E12" s="13">
        <f>B12+C12+D12+130</f>
        <v>1089</v>
      </c>
      <c r="F12" s="20">
        <f t="shared" si="3"/>
        <v>0</v>
      </c>
      <c r="G12" s="21">
        <v>450</v>
      </c>
      <c r="H12" s="21">
        <v>450</v>
      </c>
      <c r="I12" s="21"/>
      <c r="J12" s="21"/>
      <c r="K12" s="13">
        <f t="shared" si="2"/>
        <v>75.503355704697981</v>
      </c>
      <c r="L12" s="21">
        <v>115</v>
      </c>
      <c r="M12" s="13">
        <f t="shared" si="4"/>
        <v>335</v>
      </c>
      <c r="N12" s="13">
        <f t="shared" si="0"/>
        <v>291.30434782608694</v>
      </c>
    </row>
    <row r="13" spans="1:14" ht="23.1" customHeight="1" x14ac:dyDescent="0.15">
      <c r="A13" s="10" t="s">
        <v>19</v>
      </c>
      <c r="B13" s="21">
        <v>20</v>
      </c>
      <c r="C13" s="21"/>
      <c r="D13" s="21"/>
      <c r="E13" s="13">
        <v>2</v>
      </c>
      <c r="F13" s="20">
        <f t="shared" si="3"/>
        <v>1</v>
      </c>
      <c r="G13" s="21">
        <v>2</v>
      </c>
      <c r="H13" s="21">
        <v>3</v>
      </c>
      <c r="I13" s="21"/>
      <c r="J13" s="21"/>
      <c r="K13" s="13">
        <f t="shared" si="2"/>
        <v>15</v>
      </c>
      <c r="L13" s="21">
        <v>4</v>
      </c>
      <c r="M13" s="13">
        <f t="shared" si="4"/>
        <v>-1</v>
      </c>
      <c r="N13" s="13">
        <f t="shared" si="0"/>
        <v>-25</v>
      </c>
    </row>
    <row r="14" spans="1:14" ht="23.1" hidden="1" customHeight="1" x14ac:dyDescent="0.15">
      <c r="A14" s="10" t="s">
        <v>20</v>
      </c>
      <c r="B14" s="21"/>
      <c r="C14" s="21"/>
      <c r="D14" s="21"/>
      <c r="E14" s="13">
        <f>B14+C14+D14</f>
        <v>0</v>
      </c>
      <c r="F14" s="20">
        <f t="shared" si="3"/>
        <v>-360</v>
      </c>
      <c r="G14" s="21">
        <v>360</v>
      </c>
      <c r="H14" s="21"/>
      <c r="I14" s="21"/>
      <c r="J14" s="21"/>
      <c r="K14" s="13" t="e">
        <f t="shared" si="2"/>
        <v>#DIV/0!</v>
      </c>
      <c r="L14" s="21"/>
      <c r="M14" s="13">
        <f t="shared" si="4"/>
        <v>0</v>
      </c>
      <c r="N14" s="13" t="e">
        <f t="shared" si="0"/>
        <v>#DIV/0!</v>
      </c>
    </row>
    <row r="15" spans="1:14" ht="23.1" customHeight="1" x14ac:dyDescent="0.15">
      <c r="A15" s="10" t="s">
        <v>21</v>
      </c>
      <c r="B15" s="21">
        <v>4241</v>
      </c>
      <c r="C15" s="21">
        <v>2190</v>
      </c>
      <c r="D15" s="21"/>
      <c r="E15" s="13">
        <f>B15+C15+D15</f>
        <v>6431</v>
      </c>
      <c r="F15" s="20">
        <f t="shared" si="3"/>
        <v>4</v>
      </c>
      <c r="G15" s="21">
        <v>1400</v>
      </c>
      <c r="H15" s="21">
        <v>1404</v>
      </c>
      <c r="I15" s="21"/>
      <c r="J15" s="21"/>
      <c r="K15" s="13">
        <f t="shared" si="2"/>
        <v>33.105399669889181</v>
      </c>
      <c r="L15" s="21">
        <v>879</v>
      </c>
      <c r="M15" s="13">
        <f t="shared" si="4"/>
        <v>525</v>
      </c>
      <c r="N15" s="13">
        <f t="shared" si="0"/>
        <v>59.726962457337883</v>
      </c>
    </row>
    <row r="16" spans="1:14" ht="23.1" customHeight="1" x14ac:dyDescent="0.15">
      <c r="A16" s="10" t="s">
        <v>22</v>
      </c>
      <c r="B16" s="21">
        <v>255</v>
      </c>
      <c r="C16" s="21">
        <f>25+259</f>
        <v>284</v>
      </c>
      <c r="D16" s="21">
        <v>51</v>
      </c>
      <c r="E16" s="13">
        <f>B16+C16+D16</f>
        <v>590</v>
      </c>
      <c r="F16" s="20">
        <f t="shared" si="3"/>
        <v>3</v>
      </c>
      <c r="G16" s="21">
        <v>113</v>
      </c>
      <c r="H16" s="21">
        <v>116</v>
      </c>
      <c r="I16" s="21"/>
      <c r="J16" s="21"/>
      <c r="K16" s="13">
        <f t="shared" si="2"/>
        <v>45.490196078431374</v>
      </c>
      <c r="L16" s="21">
        <v>478</v>
      </c>
      <c r="M16" s="13">
        <f t="shared" si="4"/>
        <v>-362</v>
      </c>
      <c r="N16" s="13">
        <f t="shared" si="0"/>
        <v>-75.73221757322176</v>
      </c>
    </row>
    <row r="17" spans="1:14" ht="23.1" customHeight="1" x14ac:dyDescent="0.15">
      <c r="A17" s="10" t="s">
        <v>23</v>
      </c>
      <c r="B17" s="21">
        <v>1605</v>
      </c>
      <c r="C17" s="21">
        <v>641</v>
      </c>
      <c r="D17" s="21">
        <v>5</v>
      </c>
      <c r="E17" s="13">
        <f>B17+C17+D17+23+466</f>
        <v>2740</v>
      </c>
      <c r="F17" s="20">
        <f t="shared" si="3"/>
        <v>20</v>
      </c>
      <c r="G17" s="21">
        <v>923</v>
      </c>
      <c r="H17" s="21">
        <v>943</v>
      </c>
      <c r="I17" s="21"/>
      <c r="J17" s="21"/>
      <c r="K17" s="13">
        <f t="shared" si="2"/>
        <v>58.753894080996879</v>
      </c>
      <c r="L17" s="21">
        <v>713</v>
      </c>
      <c r="M17" s="13">
        <f t="shared" si="4"/>
        <v>230</v>
      </c>
      <c r="N17" s="13">
        <f t="shared" si="0"/>
        <v>32.258064516129032</v>
      </c>
    </row>
    <row r="18" spans="1:14" ht="23.1" customHeight="1" x14ac:dyDescent="0.15">
      <c r="A18" s="10" t="s">
        <v>24</v>
      </c>
      <c r="B18" s="21">
        <v>3188</v>
      </c>
      <c r="C18" s="21">
        <v>1612</v>
      </c>
      <c r="D18" s="21">
        <v>453</v>
      </c>
      <c r="E18" s="13">
        <f>B18+C18+D18</f>
        <v>5253</v>
      </c>
      <c r="F18" s="20">
        <f t="shared" si="3"/>
        <v>36</v>
      </c>
      <c r="G18" s="21">
        <v>1033</v>
      </c>
      <c r="H18" s="21">
        <v>1069</v>
      </c>
      <c r="I18" s="21"/>
      <c r="J18" s="21"/>
      <c r="K18" s="13">
        <f t="shared" si="2"/>
        <v>33.531994981179423</v>
      </c>
      <c r="L18" s="21">
        <v>1045</v>
      </c>
      <c r="M18" s="13">
        <f t="shared" si="4"/>
        <v>24</v>
      </c>
      <c r="N18" s="13">
        <f t="shared" si="0"/>
        <v>2.2966507177033493</v>
      </c>
    </row>
    <row r="19" spans="1:14" ht="23.1" customHeight="1" x14ac:dyDescent="0.15">
      <c r="A19" s="10" t="s">
        <v>25</v>
      </c>
      <c r="B19" s="21">
        <v>58617</v>
      </c>
      <c r="C19" s="21">
        <f>SUM(C20:C38)</f>
        <v>11631</v>
      </c>
      <c r="D19" s="21">
        <f>SUM(D20:D38)</f>
        <v>8797</v>
      </c>
      <c r="E19" s="13">
        <f>B19+C19+D19+60</f>
        <v>79105</v>
      </c>
      <c r="F19" s="20">
        <f t="shared" si="3"/>
        <v>5110</v>
      </c>
      <c r="G19" s="21">
        <v>46750</v>
      </c>
      <c r="H19" s="21">
        <v>51860</v>
      </c>
      <c r="I19" s="21"/>
      <c r="J19" s="21"/>
      <c r="K19" s="13">
        <f t="shared" si="2"/>
        <v>88.472627394783089</v>
      </c>
      <c r="L19" s="21">
        <v>41732</v>
      </c>
      <c r="M19" s="13">
        <f t="shared" si="4"/>
        <v>10128</v>
      </c>
      <c r="N19" s="13">
        <f t="shared" si="0"/>
        <v>24.269145979104763</v>
      </c>
    </row>
    <row r="20" spans="1:14" ht="23.1" customHeight="1" x14ac:dyDescent="0.15">
      <c r="A20" s="22" t="s">
        <v>26</v>
      </c>
      <c r="B20" s="23">
        <v>1207</v>
      </c>
      <c r="C20" s="23">
        <v>217</v>
      </c>
      <c r="D20" s="23">
        <v>165</v>
      </c>
      <c r="E20" s="13">
        <f>B20+C20+D20+473</f>
        <v>2062</v>
      </c>
      <c r="F20" s="20">
        <f t="shared" si="3"/>
        <v>113</v>
      </c>
      <c r="G20" s="23">
        <v>1070</v>
      </c>
      <c r="H20" s="23">
        <v>1183</v>
      </c>
      <c r="I20" s="23"/>
      <c r="J20" s="23"/>
      <c r="K20" s="13">
        <f t="shared" si="2"/>
        <v>98.011599005799496</v>
      </c>
      <c r="L20" s="23">
        <v>720</v>
      </c>
      <c r="M20" s="13">
        <f t="shared" si="4"/>
        <v>463</v>
      </c>
      <c r="N20" s="13">
        <f t="shared" si="0"/>
        <v>64.305555555555557</v>
      </c>
    </row>
    <row r="21" spans="1:14" ht="23.1" customHeight="1" x14ac:dyDescent="0.15">
      <c r="A21" s="22" t="s">
        <v>27</v>
      </c>
      <c r="B21" s="23">
        <v>5521</v>
      </c>
      <c r="C21" s="23">
        <v>1412</v>
      </c>
      <c r="D21" s="23">
        <v>185</v>
      </c>
      <c r="E21" s="13">
        <f>B21+C21+D21</f>
        <v>7118</v>
      </c>
      <c r="F21" s="20">
        <f t="shared" si="3"/>
        <v>1140</v>
      </c>
      <c r="G21" s="23">
        <v>4231</v>
      </c>
      <c r="H21" s="23">
        <v>5371</v>
      </c>
      <c r="I21" s="23"/>
      <c r="J21" s="23"/>
      <c r="K21" s="13">
        <f t="shared" si="2"/>
        <v>97.283100887520376</v>
      </c>
      <c r="L21" s="23">
        <v>4281</v>
      </c>
      <c r="M21" s="13">
        <f t="shared" si="4"/>
        <v>1090</v>
      </c>
      <c r="N21" s="13">
        <f t="shared" si="0"/>
        <v>25.461340808222378</v>
      </c>
    </row>
    <row r="22" spans="1:14" ht="23.1" hidden="1" customHeight="1" x14ac:dyDescent="0.15">
      <c r="A22" s="10" t="s">
        <v>28</v>
      </c>
      <c r="B22" s="21"/>
      <c r="C22" s="21"/>
      <c r="D22" s="21"/>
      <c r="E22" s="13">
        <f>B22+C22+D22</f>
        <v>0</v>
      </c>
      <c r="F22" s="20">
        <f t="shared" si="3"/>
        <v>0</v>
      </c>
      <c r="G22" s="21"/>
      <c r="H22" s="21"/>
      <c r="I22" s="21"/>
      <c r="J22" s="21"/>
      <c r="K22" s="13" t="e">
        <f t="shared" si="2"/>
        <v>#DIV/0!</v>
      </c>
      <c r="L22" s="21"/>
      <c r="M22" s="13">
        <f t="shared" si="4"/>
        <v>0</v>
      </c>
      <c r="N22" s="13" t="e">
        <f t="shared" si="0"/>
        <v>#DIV/0!</v>
      </c>
    </row>
    <row r="23" spans="1:14" ht="23.1" customHeight="1" x14ac:dyDescent="0.15">
      <c r="A23" s="10" t="s">
        <v>29</v>
      </c>
      <c r="B23" s="21">
        <v>30782</v>
      </c>
      <c r="C23" s="21">
        <v>2192</v>
      </c>
      <c r="D23" s="21">
        <v>2165</v>
      </c>
      <c r="E23" s="13">
        <f>B23+C23+D23-220</f>
        <v>34919</v>
      </c>
      <c r="F23" s="20">
        <f t="shared" si="3"/>
        <v>2718</v>
      </c>
      <c r="G23" s="21">
        <v>27131</v>
      </c>
      <c r="H23" s="21">
        <v>29849</v>
      </c>
      <c r="I23" s="21"/>
      <c r="J23" s="21"/>
      <c r="K23" s="13">
        <f t="shared" si="2"/>
        <v>96.969007861737381</v>
      </c>
      <c r="L23" s="21">
        <v>21064</v>
      </c>
      <c r="M23" s="13">
        <f t="shared" si="4"/>
        <v>8785</v>
      </c>
      <c r="N23" s="13">
        <f t="shared" si="0"/>
        <v>41.706228636536267</v>
      </c>
    </row>
    <row r="24" spans="1:14" ht="23.1" hidden="1" customHeight="1" x14ac:dyDescent="0.15">
      <c r="A24" s="10" t="s">
        <v>30</v>
      </c>
      <c r="B24" s="21"/>
      <c r="C24" s="21"/>
      <c r="D24" s="21"/>
      <c r="E24" s="13">
        <f>B24+C24+D24</f>
        <v>0</v>
      </c>
      <c r="F24" s="20">
        <f t="shared" si="3"/>
        <v>0</v>
      </c>
      <c r="G24" s="21"/>
      <c r="H24" s="21"/>
      <c r="I24" s="21"/>
      <c r="J24" s="21"/>
      <c r="K24" s="13" t="e">
        <f t="shared" si="2"/>
        <v>#DIV/0!</v>
      </c>
      <c r="L24" s="21">
        <v>699</v>
      </c>
      <c r="M24" s="13">
        <f t="shared" si="4"/>
        <v>-699</v>
      </c>
      <c r="N24" s="13">
        <f t="shared" si="0"/>
        <v>-100</v>
      </c>
    </row>
    <row r="25" spans="1:14" ht="23.1" customHeight="1" x14ac:dyDescent="0.15">
      <c r="A25" s="10" t="s">
        <v>31</v>
      </c>
      <c r="B25" s="21">
        <v>8725</v>
      </c>
      <c r="C25" s="21">
        <v>2917</v>
      </c>
      <c r="D25" s="21">
        <v>3360</v>
      </c>
      <c r="E25" s="13">
        <f>B25+C25+D25</f>
        <v>15002</v>
      </c>
      <c r="F25" s="20">
        <f t="shared" si="3"/>
        <v>161</v>
      </c>
      <c r="G25" s="21">
        <v>5503</v>
      </c>
      <c r="H25" s="21">
        <v>5664</v>
      </c>
      <c r="I25" s="21"/>
      <c r="J25" s="21"/>
      <c r="K25" s="13">
        <f t="shared" si="2"/>
        <v>64.916905444126073</v>
      </c>
      <c r="L25" s="21">
        <v>5862</v>
      </c>
      <c r="M25" s="13">
        <f t="shared" si="4"/>
        <v>-198</v>
      </c>
      <c r="N25" s="13">
        <f t="shared" si="0"/>
        <v>-3.3776867963152504</v>
      </c>
    </row>
    <row r="26" spans="1:14" ht="23.1" customHeight="1" x14ac:dyDescent="0.15">
      <c r="A26" s="11" t="s">
        <v>32</v>
      </c>
      <c r="B26" s="23">
        <v>1982</v>
      </c>
      <c r="C26" s="23">
        <v>681</v>
      </c>
      <c r="D26" s="23">
        <v>630</v>
      </c>
      <c r="E26" s="13">
        <f>B26+C26+D26</f>
        <v>3293</v>
      </c>
      <c r="F26" s="20">
        <f t="shared" si="3"/>
        <v>57</v>
      </c>
      <c r="G26" s="23">
        <v>1608</v>
      </c>
      <c r="H26" s="23">
        <v>1665</v>
      </c>
      <c r="I26" s="23"/>
      <c r="J26" s="23"/>
      <c r="K26" s="13">
        <f t="shared" si="2"/>
        <v>84.006054490413732</v>
      </c>
      <c r="L26" s="23">
        <v>1845</v>
      </c>
      <c r="M26" s="13">
        <f t="shared" si="4"/>
        <v>-180</v>
      </c>
      <c r="N26" s="13">
        <f t="shared" si="0"/>
        <v>-9.7560975609756095</v>
      </c>
    </row>
    <row r="27" spans="1:14" ht="23.1" customHeight="1" x14ac:dyDescent="0.15">
      <c r="A27" s="11" t="s">
        <v>33</v>
      </c>
      <c r="B27" s="23">
        <v>1246</v>
      </c>
      <c r="C27" s="23">
        <v>189</v>
      </c>
      <c r="D27" s="23"/>
      <c r="E27" s="13">
        <f>B27+C27+D27</f>
        <v>1435</v>
      </c>
      <c r="F27" s="20">
        <f t="shared" si="3"/>
        <v>5</v>
      </c>
      <c r="G27" s="23">
        <v>1236</v>
      </c>
      <c r="H27" s="23">
        <v>1241</v>
      </c>
      <c r="I27" s="23"/>
      <c r="J27" s="23"/>
      <c r="K27" s="13">
        <f t="shared" si="2"/>
        <v>99.598715890850713</v>
      </c>
      <c r="L27" s="23">
        <v>1218</v>
      </c>
      <c r="M27" s="13">
        <f t="shared" si="4"/>
        <v>23</v>
      </c>
      <c r="N27" s="13">
        <f t="shared" si="0"/>
        <v>1.8883415435139574</v>
      </c>
    </row>
    <row r="28" spans="1:14" ht="23.1" customHeight="1" x14ac:dyDescent="0.15">
      <c r="A28" s="24" t="s">
        <v>34</v>
      </c>
      <c r="B28" s="21">
        <v>2516</v>
      </c>
      <c r="C28" s="21">
        <v>1125</v>
      </c>
      <c r="D28" s="21">
        <v>517</v>
      </c>
      <c r="E28" s="13">
        <f>B28+C28+D28</f>
        <v>4158</v>
      </c>
      <c r="F28" s="20">
        <f t="shared" si="3"/>
        <v>46</v>
      </c>
      <c r="G28" s="21">
        <v>932</v>
      </c>
      <c r="H28" s="21">
        <v>978</v>
      </c>
      <c r="I28" s="21"/>
      <c r="J28" s="21"/>
      <c r="K28" s="13">
        <f t="shared" si="2"/>
        <v>38.871224165341815</v>
      </c>
      <c r="L28" s="21">
        <v>1139</v>
      </c>
      <c r="M28" s="13">
        <f t="shared" si="4"/>
        <v>-161</v>
      </c>
      <c r="N28" s="13">
        <f t="shared" si="0"/>
        <v>-14.135206321334504</v>
      </c>
    </row>
    <row r="29" spans="1:14" ht="23.1" customHeight="1" x14ac:dyDescent="0.15">
      <c r="A29" s="10" t="s">
        <v>35</v>
      </c>
      <c r="B29" s="21">
        <v>1389</v>
      </c>
      <c r="C29" s="21">
        <v>289</v>
      </c>
      <c r="D29" s="21">
        <v>436</v>
      </c>
      <c r="E29" s="13">
        <f>B29+C29+D29</f>
        <v>2114</v>
      </c>
      <c r="F29" s="20">
        <f t="shared" si="3"/>
        <v>60</v>
      </c>
      <c r="G29" s="21">
        <v>1017</v>
      </c>
      <c r="H29" s="21">
        <v>1077</v>
      </c>
      <c r="I29" s="21"/>
      <c r="J29" s="21"/>
      <c r="K29" s="13">
        <f t="shared" si="2"/>
        <v>77.537796976241907</v>
      </c>
      <c r="L29" s="21">
        <v>1177</v>
      </c>
      <c r="M29" s="13">
        <f t="shared" si="4"/>
        <v>-100</v>
      </c>
      <c r="N29" s="13">
        <f t="shared" si="0"/>
        <v>-8.4961767204757859</v>
      </c>
    </row>
    <row r="30" spans="1:14" ht="23.1" hidden="1" customHeight="1" x14ac:dyDescent="0.15">
      <c r="A30" s="10" t="s">
        <v>36</v>
      </c>
      <c r="B30" s="21"/>
      <c r="C30" s="21"/>
      <c r="D30" s="21"/>
      <c r="E30" s="13">
        <f>B30+C30+D30</f>
        <v>0</v>
      </c>
      <c r="F30" s="20">
        <f t="shared" si="3"/>
        <v>0</v>
      </c>
      <c r="G30" s="21"/>
      <c r="H30" s="21"/>
      <c r="I30" s="21"/>
      <c r="J30" s="21"/>
      <c r="K30" s="13" t="e">
        <f t="shared" si="2"/>
        <v>#DIV/0!</v>
      </c>
      <c r="L30" s="21"/>
      <c r="M30" s="13">
        <f t="shared" si="4"/>
        <v>0</v>
      </c>
      <c r="N30" s="13" t="e">
        <f t="shared" si="0"/>
        <v>#DIV/0!</v>
      </c>
    </row>
    <row r="31" spans="1:14" ht="23.1" customHeight="1" x14ac:dyDescent="0.15">
      <c r="A31" s="24" t="s">
        <v>37</v>
      </c>
      <c r="B31" s="21">
        <v>64</v>
      </c>
      <c r="C31" s="21">
        <v>5</v>
      </c>
      <c r="D31" s="21"/>
      <c r="E31" s="13">
        <f>B31+C31+D31</f>
        <v>69</v>
      </c>
      <c r="F31" s="20">
        <f t="shared" si="3"/>
        <v>11</v>
      </c>
      <c r="G31" s="21">
        <v>45</v>
      </c>
      <c r="H31" s="21">
        <v>56</v>
      </c>
      <c r="I31" s="21"/>
      <c r="J31" s="21"/>
      <c r="K31" s="13">
        <f t="shared" si="2"/>
        <v>87.5</v>
      </c>
      <c r="L31" s="21">
        <v>70</v>
      </c>
      <c r="M31" s="13">
        <f t="shared" si="4"/>
        <v>-14</v>
      </c>
      <c r="N31" s="13">
        <f t="shared" si="0"/>
        <v>-20</v>
      </c>
    </row>
    <row r="32" spans="1:14" ht="23.1" customHeight="1" x14ac:dyDescent="0.15">
      <c r="A32" s="24" t="s">
        <v>38</v>
      </c>
      <c r="B32" s="21">
        <v>1813</v>
      </c>
      <c r="C32" s="21">
        <v>654</v>
      </c>
      <c r="D32" s="21"/>
      <c r="E32" s="13">
        <f>B32+C32+D32</f>
        <v>2467</v>
      </c>
      <c r="F32" s="20">
        <f t="shared" si="3"/>
        <v>473</v>
      </c>
      <c r="G32" s="21">
        <v>1074</v>
      </c>
      <c r="H32" s="21">
        <v>1547</v>
      </c>
      <c r="I32" s="21"/>
      <c r="J32" s="21"/>
      <c r="K32" s="13">
        <f t="shared" si="2"/>
        <v>85.328185328185327</v>
      </c>
      <c r="L32" s="21">
        <v>1696</v>
      </c>
      <c r="M32" s="13">
        <f t="shared" si="4"/>
        <v>-149</v>
      </c>
      <c r="N32" s="13">
        <f t="shared" si="0"/>
        <v>-8.7853773584905657</v>
      </c>
    </row>
    <row r="33" spans="1:14" ht="23.1" customHeight="1" x14ac:dyDescent="0.15">
      <c r="A33" s="24" t="s">
        <v>39</v>
      </c>
      <c r="B33" s="21">
        <v>922</v>
      </c>
      <c r="C33" s="21">
        <v>306</v>
      </c>
      <c r="D33" s="21"/>
      <c r="E33" s="13">
        <f>B33+C33+D33+200+239</f>
        <v>1667</v>
      </c>
      <c r="F33" s="20">
        <f t="shared" si="3"/>
        <v>192</v>
      </c>
      <c r="G33" s="21">
        <v>728</v>
      </c>
      <c r="H33" s="21">
        <v>920</v>
      </c>
      <c r="I33" s="21"/>
      <c r="J33" s="21"/>
      <c r="K33" s="13">
        <f t="shared" si="2"/>
        <v>99.783080260303691</v>
      </c>
      <c r="L33" s="21">
        <v>702</v>
      </c>
      <c r="M33" s="13">
        <f t="shared" si="4"/>
        <v>218</v>
      </c>
      <c r="N33" s="13">
        <f t="shared" si="0"/>
        <v>31.054131054131055</v>
      </c>
    </row>
    <row r="34" spans="1:14" ht="23.1" customHeight="1" x14ac:dyDescent="0.15">
      <c r="A34" s="24" t="s">
        <v>40</v>
      </c>
      <c r="B34" s="21">
        <v>13</v>
      </c>
      <c r="C34" s="21"/>
      <c r="D34" s="21"/>
      <c r="E34" s="13">
        <f>B34+C34+D34</f>
        <v>13</v>
      </c>
      <c r="F34" s="20">
        <f t="shared" si="3"/>
        <v>0</v>
      </c>
      <c r="G34" s="21">
        <v>13</v>
      </c>
      <c r="H34" s="21">
        <v>13</v>
      </c>
      <c r="I34" s="21"/>
      <c r="J34" s="21"/>
      <c r="K34" s="13">
        <f t="shared" si="2"/>
        <v>100</v>
      </c>
      <c r="L34" s="21">
        <v>86</v>
      </c>
      <c r="M34" s="13">
        <f t="shared" si="4"/>
        <v>-73</v>
      </c>
      <c r="N34" s="13">
        <f t="shared" si="0"/>
        <v>-84.883720930232556</v>
      </c>
    </row>
    <row r="35" spans="1:14" ht="23.1" customHeight="1" x14ac:dyDescent="0.15">
      <c r="A35" s="24" t="s">
        <v>41</v>
      </c>
      <c r="B35" s="21">
        <v>7</v>
      </c>
      <c r="C35" s="21">
        <v>31</v>
      </c>
      <c r="D35" s="21"/>
      <c r="E35" s="13">
        <f>B35+C35+D35</f>
        <v>38</v>
      </c>
      <c r="F35" s="20">
        <f t="shared" si="3"/>
        <v>1</v>
      </c>
      <c r="G35" s="21">
        <v>4</v>
      </c>
      <c r="H35" s="21">
        <v>5</v>
      </c>
      <c r="I35" s="21"/>
      <c r="J35" s="21"/>
      <c r="K35" s="13">
        <f t="shared" si="2"/>
        <v>71.428571428571431</v>
      </c>
      <c r="L35" s="21">
        <v>6</v>
      </c>
      <c r="M35" s="13">
        <f t="shared" si="4"/>
        <v>-1</v>
      </c>
      <c r="N35" s="13">
        <f t="shared" si="0"/>
        <v>-16.666666666666664</v>
      </c>
    </row>
    <row r="36" spans="1:14" ht="23.1" customHeight="1" x14ac:dyDescent="0.15">
      <c r="A36" s="25" t="s">
        <v>42</v>
      </c>
      <c r="B36" s="21">
        <v>1037</v>
      </c>
      <c r="C36" s="21">
        <v>751</v>
      </c>
      <c r="D36" s="21"/>
      <c r="E36" s="13">
        <f>B36+C36+D36+220+60</f>
        <v>2068</v>
      </c>
      <c r="F36" s="20">
        <f t="shared" si="3"/>
        <v>0</v>
      </c>
      <c r="G36" s="21">
        <v>1031</v>
      </c>
      <c r="H36" s="21">
        <v>1031</v>
      </c>
      <c r="I36" s="21"/>
      <c r="J36" s="21"/>
      <c r="K36" s="13">
        <f t="shared" si="2"/>
        <v>99.421407907425262</v>
      </c>
      <c r="L36" s="21">
        <v>439</v>
      </c>
      <c r="M36" s="13">
        <f t="shared" si="4"/>
        <v>592</v>
      </c>
      <c r="N36" s="13">
        <f t="shared" si="0"/>
        <v>134.85193621867882</v>
      </c>
    </row>
    <row r="37" spans="1:14" ht="23.1" customHeight="1" x14ac:dyDescent="0.15">
      <c r="A37" s="25" t="s">
        <v>43</v>
      </c>
      <c r="B37" s="21">
        <v>735</v>
      </c>
      <c r="C37" s="21">
        <v>284</v>
      </c>
      <c r="D37" s="21"/>
      <c r="E37" s="13">
        <f>B37+C37+D37</f>
        <v>1019</v>
      </c>
      <c r="F37" s="20">
        <f t="shared" si="3"/>
        <v>29</v>
      </c>
      <c r="G37" s="21">
        <v>575</v>
      </c>
      <c r="H37" s="21">
        <v>604</v>
      </c>
      <c r="I37" s="21"/>
      <c r="J37" s="21"/>
      <c r="K37" s="13">
        <f t="shared" si="2"/>
        <v>82.176870748299322</v>
      </c>
      <c r="L37" s="21">
        <v>468</v>
      </c>
      <c r="M37" s="13">
        <f t="shared" si="4"/>
        <v>136</v>
      </c>
      <c r="N37" s="13">
        <f t="shared" si="0"/>
        <v>29.059829059829063</v>
      </c>
    </row>
    <row r="38" spans="1:14" ht="23.1" customHeight="1" x14ac:dyDescent="0.15">
      <c r="A38" s="10" t="s">
        <v>44</v>
      </c>
      <c r="B38" s="21">
        <v>658</v>
      </c>
      <c r="C38" s="21">
        <v>578</v>
      </c>
      <c r="D38" s="21">
        <v>1339</v>
      </c>
      <c r="E38" s="13">
        <f>B38+C38+D38-473-200-239</f>
        <v>1663</v>
      </c>
      <c r="F38" s="20">
        <f t="shared" si="3"/>
        <v>104</v>
      </c>
      <c r="G38" s="21">
        <v>552</v>
      </c>
      <c r="H38" s="21">
        <v>656</v>
      </c>
      <c r="I38" s="21"/>
      <c r="J38" s="21"/>
      <c r="K38" s="13">
        <f t="shared" si="2"/>
        <v>99.696048632218847</v>
      </c>
      <c r="L38" s="21">
        <v>250</v>
      </c>
      <c r="M38" s="13">
        <f t="shared" si="4"/>
        <v>406</v>
      </c>
      <c r="N38" s="13">
        <f t="shared" si="0"/>
        <v>162.4</v>
      </c>
    </row>
    <row r="39" spans="1:14" ht="23.1" customHeight="1" x14ac:dyDescent="0.15">
      <c r="A39" s="10" t="s">
        <v>132</v>
      </c>
      <c r="B39" s="21">
        <v>22797</v>
      </c>
      <c r="C39" s="21">
        <f>SUM(C40:C52)</f>
        <v>9408</v>
      </c>
      <c r="D39" s="21">
        <f>SUM(D40:D52)</f>
        <v>3996</v>
      </c>
      <c r="E39" s="13">
        <f>B39+C39+D39+400</f>
        <v>36601</v>
      </c>
      <c r="F39" s="20">
        <f t="shared" si="3"/>
        <v>602</v>
      </c>
      <c r="G39" s="21">
        <v>13032</v>
      </c>
      <c r="H39" s="21">
        <v>13634</v>
      </c>
      <c r="I39" s="21"/>
      <c r="J39" s="21"/>
      <c r="K39" s="13">
        <f t="shared" si="2"/>
        <v>59.806114839671885</v>
      </c>
      <c r="L39" s="21">
        <v>12739</v>
      </c>
      <c r="M39" s="13">
        <f t="shared" si="4"/>
        <v>895</v>
      </c>
      <c r="N39" s="13">
        <f t="shared" si="0"/>
        <v>7.025669204804144</v>
      </c>
    </row>
    <row r="40" spans="1:14" ht="23.1" customHeight="1" x14ac:dyDescent="0.15">
      <c r="A40" s="22" t="s">
        <v>45</v>
      </c>
      <c r="B40" s="23">
        <v>867</v>
      </c>
      <c r="C40" s="23">
        <v>122</v>
      </c>
      <c r="D40" s="23"/>
      <c r="E40" s="13">
        <f>B40+C40+D40</f>
        <v>989</v>
      </c>
      <c r="F40" s="20">
        <f t="shared" si="3"/>
        <v>81</v>
      </c>
      <c r="G40" s="23">
        <v>680</v>
      </c>
      <c r="H40" s="23">
        <v>761</v>
      </c>
      <c r="I40" s="23"/>
      <c r="J40" s="23"/>
      <c r="K40" s="13">
        <f t="shared" si="2"/>
        <v>87.773933102652819</v>
      </c>
      <c r="L40" s="23">
        <v>803</v>
      </c>
      <c r="M40" s="13">
        <f t="shared" si="4"/>
        <v>-42</v>
      </c>
      <c r="N40" s="13">
        <f t="shared" si="0"/>
        <v>-5.230386052303861</v>
      </c>
    </row>
    <row r="41" spans="1:14" ht="23.1" customHeight="1" x14ac:dyDescent="0.15">
      <c r="A41" s="10" t="s">
        <v>46</v>
      </c>
      <c r="B41" s="21">
        <v>3097</v>
      </c>
      <c r="C41" s="21">
        <v>1891</v>
      </c>
      <c r="D41" s="21"/>
      <c r="E41" s="13">
        <f>B41+C41+D41</f>
        <v>4988</v>
      </c>
      <c r="F41" s="20">
        <f t="shared" si="3"/>
        <v>60</v>
      </c>
      <c r="G41" s="21">
        <v>1571</v>
      </c>
      <c r="H41" s="21">
        <v>1631</v>
      </c>
      <c r="I41" s="21"/>
      <c r="J41" s="21"/>
      <c r="K41" s="13">
        <f t="shared" si="2"/>
        <v>52.663868259606076</v>
      </c>
      <c r="L41" s="21">
        <v>1432</v>
      </c>
      <c r="M41" s="13">
        <f t="shared" si="4"/>
        <v>199</v>
      </c>
      <c r="N41" s="13">
        <f t="shared" si="0"/>
        <v>13.896648044692739</v>
      </c>
    </row>
    <row r="42" spans="1:14" ht="23.1" customHeight="1" x14ac:dyDescent="0.15">
      <c r="A42" s="10" t="s">
        <v>47</v>
      </c>
      <c r="B42" s="21">
        <v>959</v>
      </c>
      <c r="C42" s="21">
        <v>513</v>
      </c>
      <c r="D42" s="21">
        <v>183</v>
      </c>
      <c r="E42" s="13">
        <f>B42+C42+D42</f>
        <v>1655</v>
      </c>
      <c r="F42" s="20">
        <f t="shared" si="3"/>
        <v>15</v>
      </c>
      <c r="G42" s="21">
        <v>364</v>
      </c>
      <c r="H42" s="21">
        <v>379</v>
      </c>
      <c r="I42" s="21"/>
      <c r="J42" s="21"/>
      <c r="K42" s="13">
        <f t="shared" si="2"/>
        <v>39.520333680917624</v>
      </c>
      <c r="L42" s="21">
        <v>569</v>
      </c>
      <c r="M42" s="13">
        <f t="shared" si="4"/>
        <v>-190</v>
      </c>
      <c r="N42" s="13">
        <f t="shared" si="0"/>
        <v>-33.391915641476274</v>
      </c>
    </row>
    <row r="43" spans="1:14" ht="23.1" customHeight="1" x14ac:dyDescent="0.15">
      <c r="A43" s="10" t="s">
        <v>48</v>
      </c>
      <c r="B43" s="21">
        <v>11554</v>
      </c>
      <c r="C43" s="21">
        <v>5451</v>
      </c>
      <c r="D43" s="21">
        <v>3399</v>
      </c>
      <c r="E43" s="13">
        <f>B43+C43+D43</f>
        <v>20404</v>
      </c>
      <c r="F43" s="20">
        <f t="shared" si="3"/>
        <v>165</v>
      </c>
      <c r="G43" s="21">
        <v>6490</v>
      </c>
      <c r="H43" s="21">
        <v>6655</v>
      </c>
      <c r="I43" s="21"/>
      <c r="J43" s="21"/>
      <c r="K43" s="13">
        <f t="shared" si="2"/>
        <v>57.59909987882984</v>
      </c>
      <c r="L43" s="21">
        <v>4106</v>
      </c>
      <c r="M43" s="13">
        <f t="shared" si="4"/>
        <v>2549</v>
      </c>
      <c r="N43" s="13">
        <f t="shared" si="0"/>
        <v>62.079883097905508</v>
      </c>
    </row>
    <row r="44" spans="1:14" ht="23.1" customHeight="1" x14ac:dyDescent="0.15">
      <c r="A44" s="10" t="s">
        <v>49</v>
      </c>
      <c r="B44" s="21">
        <v>1761</v>
      </c>
      <c r="C44" s="21">
        <v>715</v>
      </c>
      <c r="D44" s="21">
        <v>388</v>
      </c>
      <c r="E44" s="13">
        <f>B44+C44+D44</f>
        <v>2864</v>
      </c>
      <c r="F44" s="20">
        <f t="shared" si="3"/>
        <v>0</v>
      </c>
      <c r="G44" s="21">
        <v>8</v>
      </c>
      <c r="H44" s="21">
        <v>8</v>
      </c>
      <c r="I44" s="21"/>
      <c r="J44" s="21"/>
      <c r="K44" s="13"/>
      <c r="L44" s="21">
        <v>1214</v>
      </c>
      <c r="M44" s="13">
        <f t="shared" si="4"/>
        <v>-1206</v>
      </c>
      <c r="N44" s="13">
        <f t="shared" si="0"/>
        <v>-99.341021416803954</v>
      </c>
    </row>
    <row r="45" spans="1:14" ht="23.1" hidden="1" customHeight="1" x14ac:dyDescent="0.15">
      <c r="A45" s="22" t="s">
        <v>50</v>
      </c>
      <c r="B45" s="21"/>
      <c r="C45" s="21"/>
      <c r="D45" s="21"/>
      <c r="E45" s="13">
        <f>B45+C45+D45</f>
        <v>0</v>
      </c>
      <c r="F45" s="20">
        <f t="shared" si="3"/>
        <v>0</v>
      </c>
      <c r="G45" s="21"/>
      <c r="H45" s="21"/>
      <c r="I45" s="21"/>
      <c r="J45" s="21"/>
      <c r="K45" s="13" t="e">
        <f t="shared" si="2"/>
        <v>#DIV/0!</v>
      </c>
      <c r="L45" s="21"/>
      <c r="M45" s="13">
        <f t="shared" si="4"/>
        <v>0</v>
      </c>
      <c r="N45" s="13" t="e">
        <f t="shared" si="0"/>
        <v>#DIV/0!</v>
      </c>
    </row>
    <row r="46" spans="1:14" ht="23.1" customHeight="1" x14ac:dyDescent="0.15">
      <c r="A46" s="22" t="s">
        <v>51</v>
      </c>
      <c r="B46" s="21">
        <v>3588</v>
      </c>
      <c r="C46" s="21">
        <v>593</v>
      </c>
      <c r="D46" s="21"/>
      <c r="E46" s="13">
        <f>B46+C46+D46</f>
        <v>4181</v>
      </c>
      <c r="F46" s="20">
        <f t="shared" si="3"/>
        <v>243</v>
      </c>
      <c r="G46" s="21">
        <v>3097</v>
      </c>
      <c r="H46" s="21">
        <v>3340</v>
      </c>
      <c r="I46" s="21"/>
      <c r="J46" s="21"/>
      <c r="K46" s="13">
        <f t="shared" si="2"/>
        <v>93.088071348940915</v>
      </c>
      <c r="L46" s="21">
        <v>3368</v>
      </c>
      <c r="M46" s="13">
        <f t="shared" si="4"/>
        <v>-28</v>
      </c>
      <c r="N46" s="13">
        <f t="shared" si="0"/>
        <v>-0.83135391923990498</v>
      </c>
    </row>
    <row r="47" spans="1:14" ht="23.1" hidden="1" customHeight="1" x14ac:dyDescent="0.15">
      <c r="A47" s="22" t="s">
        <v>52</v>
      </c>
      <c r="B47" s="23"/>
      <c r="C47" s="23"/>
      <c r="D47" s="23"/>
      <c r="E47" s="13">
        <f>B47+C47+D47</f>
        <v>0</v>
      </c>
      <c r="F47" s="20">
        <f t="shared" si="3"/>
        <v>0</v>
      </c>
      <c r="G47" s="23"/>
      <c r="H47" s="23"/>
      <c r="I47" s="23"/>
      <c r="J47" s="23"/>
      <c r="K47" s="13" t="e">
        <f t="shared" si="2"/>
        <v>#DIV/0!</v>
      </c>
      <c r="L47" s="23">
        <v>363</v>
      </c>
      <c r="M47" s="13">
        <f t="shared" si="4"/>
        <v>-363</v>
      </c>
      <c r="N47" s="13">
        <f t="shared" si="0"/>
        <v>-100</v>
      </c>
    </row>
    <row r="48" spans="1:14" ht="23.1" customHeight="1" x14ac:dyDescent="0.15">
      <c r="A48" s="22" t="s">
        <v>53</v>
      </c>
      <c r="B48" s="23">
        <v>600</v>
      </c>
      <c r="C48" s="23"/>
      <c r="D48" s="23"/>
      <c r="E48" s="13">
        <v>600</v>
      </c>
      <c r="F48" s="20">
        <f t="shared" si="3"/>
        <v>0</v>
      </c>
      <c r="G48" s="23">
        <v>600</v>
      </c>
      <c r="H48" s="23">
        <v>600</v>
      </c>
      <c r="I48" s="23"/>
      <c r="J48" s="23"/>
      <c r="K48" s="13">
        <f t="shared" si="2"/>
        <v>100</v>
      </c>
      <c r="L48" s="23">
        <v>577</v>
      </c>
      <c r="M48" s="13">
        <f t="shared" si="4"/>
        <v>23</v>
      </c>
      <c r="N48" s="13">
        <f t="shared" si="0"/>
        <v>3.9861351819757362</v>
      </c>
    </row>
    <row r="49" spans="1:14" ht="23.1" customHeight="1" x14ac:dyDescent="0.15">
      <c r="A49" s="22" t="s">
        <v>54</v>
      </c>
      <c r="B49" s="23">
        <v>27</v>
      </c>
      <c r="C49" s="23">
        <v>14</v>
      </c>
      <c r="D49" s="23">
        <v>26</v>
      </c>
      <c r="E49" s="13">
        <f>B49+C49+D49</f>
        <v>67</v>
      </c>
      <c r="F49" s="20">
        <f t="shared" si="3"/>
        <v>0</v>
      </c>
      <c r="G49" s="23">
        <v>3</v>
      </c>
      <c r="H49" s="23">
        <v>3</v>
      </c>
      <c r="I49" s="23"/>
      <c r="J49" s="23"/>
      <c r="K49" s="13">
        <f t="shared" si="2"/>
        <v>11.111111111111111</v>
      </c>
      <c r="L49" s="23">
        <v>43</v>
      </c>
      <c r="M49" s="13">
        <f t="shared" si="4"/>
        <v>-40</v>
      </c>
      <c r="N49" s="13">
        <f t="shared" si="0"/>
        <v>-93.023255813953483</v>
      </c>
    </row>
    <row r="50" spans="1:14" ht="23.1" customHeight="1" x14ac:dyDescent="0.15">
      <c r="A50" s="22" t="s">
        <v>55</v>
      </c>
      <c r="B50" s="23">
        <v>270</v>
      </c>
      <c r="C50" s="23">
        <v>29</v>
      </c>
      <c r="D50" s="23"/>
      <c r="E50" s="13">
        <f>B50+C50+D50</f>
        <v>299</v>
      </c>
      <c r="F50" s="20">
        <f t="shared" si="3"/>
        <v>38</v>
      </c>
      <c r="G50" s="23">
        <v>219</v>
      </c>
      <c r="H50" s="23">
        <v>257</v>
      </c>
      <c r="I50" s="23"/>
      <c r="J50" s="23"/>
      <c r="K50" s="13">
        <f t="shared" si="2"/>
        <v>95.18518518518519</v>
      </c>
      <c r="L50" s="23">
        <v>264</v>
      </c>
      <c r="M50" s="13">
        <f t="shared" si="4"/>
        <v>-7</v>
      </c>
      <c r="N50" s="13">
        <f t="shared" si="0"/>
        <v>-2.6515151515151514</v>
      </c>
    </row>
    <row r="51" spans="1:14" ht="23.1" customHeight="1" x14ac:dyDescent="0.15">
      <c r="A51" s="22" t="s">
        <v>149</v>
      </c>
      <c r="B51" s="23">
        <v>30</v>
      </c>
      <c r="C51" s="23"/>
      <c r="D51" s="23"/>
      <c r="E51" s="13"/>
      <c r="F51" s="20"/>
      <c r="G51" s="23"/>
      <c r="H51" s="23"/>
      <c r="I51" s="23"/>
      <c r="J51" s="23"/>
      <c r="K51" s="13">
        <f t="shared" si="2"/>
        <v>0</v>
      </c>
      <c r="L51" s="23"/>
      <c r="M51" s="13"/>
      <c r="N51" s="13"/>
    </row>
    <row r="52" spans="1:14" ht="23.1" customHeight="1" x14ac:dyDescent="0.15">
      <c r="A52" s="22" t="s">
        <v>56</v>
      </c>
      <c r="B52" s="23">
        <v>44</v>
      </c>
      <c r="C52" s="23">
        <v>80</v>
      </c>
      <c r="D52" s="23"/>
      <c r="E52" s="13">
        <f>B52+C52+D52</f>
        <v>124</v>
      </c>
      <c r="F52" s="20">
        <f t="shared" si="3"/>
        <v>0</v>
      </c>
      <c r="G52" s="23"/>
      <c r="H52" s="23"/>
      <c r="I52" s="23"/>
      <c r="J52" s="23"/>
      <c r="K52" s="13">
        <f t="shared" si="2"/>
        <v>0</v>
      </c>
      <c r="L52" s="23"/>
      <c r="M52" s="13">
        <f t="shared" si="4"/>
        <v>0</v>
      </c>
      <c r="N52" s="13"/>
    </row>
    <row r="53" spans="1:14" ht="23.1" customHeight="1" x14ac:dyDescent="0.15">
      <c r="A53" s="10" t="s">
        <v>57</v>
      </c>
      <c r="B53" s="21">
        <v>7040</v>
      </c>
      <c r="C53" s="21">
        <f>SUM(C54:C60)</f>
        <v>5914</v>
      </c>
      <c r="D53" s="21">
        <f>SUM(D54:D60)</f>
        <v>1856</v>
      </c>
      <c r="E53" s="13">
        <f>B53+C53+D53+7</f>
        <v>14817</v>
      </c>
      <c r="F53" s="20">
        <f t="shared" si="3"/>
        <v>0</v>
      </c>
      <c r="G53" s="21">
        <v>307</v>
      </c>
      <c r="H53" s="21">
        <v>307</v>
      </c>
      <c r="I53" s="21"/>
      <c r="J53" s="21"/>
      <c r="K53" s="13">
        <f t="shared" si="2"/>
        <v>4.360795454545455</v>
      </c>
      <c r="L53" s="21">
        <v>4071</v>
      </c>
      <c r="M53" s="13">
        <f t="shared" si="4"/>
        <v>-3764</v>
      </c>
      <c r="N53" s="13">
        <f>M53/L53*100</f>
        <v>-92.458855318103659</v>
      </c>
    </row>
    <row r="54" spans="1:14" ht="23.1" customHeight="1" x14ac:dyDescent="0.15">
      <c r="A54" s="22" t="s">
        <v>58</v>
      </c>
      <c r="B54" s="23">
        <v>7</v>
      </c>
      <c r="C54" s="23"/>
      <c r="D54" s="23"/>
      <c r="E54" s="13">
        <v>7</v>
      </c>
      <c r="F54" s="20">
        <f t="shared" si="3"/>
        <v>0</v>
      </c>
      <c r="G54" s="23">
        <v>7</v>
      </c>
      <c r="H54" s="23">
        <v>7</v>
      </c>
      <c r="I54" s="23"/>
      <c r="J54" s="23"/>
      <c r="K54" s="13">
        <f t="shared" si="2"/>
        <v>100</v>
      </c>
      <c r="L54" s="23">
        <v>1</v>
      </c>
      <c r="M54" s="13">
        <f t="shared" si="4"/>
        <v>6</v>
      </c>
      <c r="N54" s="13">
        <f>M54/L54*100</f>
        <v>600</v>
      </c>
    </row>
    <row r="55" spans="1:14" ht="23.1" hidden="1" customHeight="1" x14ac:dyDescent="0.15">
      <c r="A55" s="22" t="s">
        <v>59</v>
      </c>
      <c r="B55" s="23"/>
      <c r="C55" s="23"/>
      <c r="D55" s="23"/>
      <c r="E55" s="13">
        <f>B55+C55+D55</f>
        <v>0</v>
      </c>
      <c r="F55" s="20">
        <f t="shared" si="3"/>
        <v>0</v>
      </c>
      <c r="G55" s="23"/>
      <c r="H55" s="23"/>
      <c r="I55" s="23"/>
      <c r="J55" s="23"/>
      <c r="K55" s="13" t="e">
        <f t="shared" si="2"/>
        <v>#DIV/0!</v>
      </c>
      <c r="L55" s="23"/>
      <c r="M55" s="13">
        <f t="shared" si="4"/>
        <v>0</v>
      </c>
      <c r="N55" s="13" t="e">
        <f>M55/L55*100</f>
        <v>#DIV/0!</v>
      </c>
    </row>
    <row r="56" spans="1:14" ht="23.1" customHeight="1" x14ac:dyDescent="0.15">
      <c r="A56" s="10" t="s">
        <v>60</v>
      </c>
      <c r="B56" s="21">
        <v>4828</v>
      </c>
      <c r="C56" s="21">
        <v>3322</v>
      </c>
      <c r="D56" s="21">
        <v>1856</v>
      </c>
      <c r="E56" s="13">
        <f>B56+C56+D56</f>
        <v>10006</v>
      </c>
      <c r="F56" s="20">
        <f t="shared" si="3"/>
        <v>0</v>
      </c>
      <c r="G56" s="21"/>
      <c r="H56" s="21"/>
      <c r="I56" s="21"/>
      <c r="J56" s="21"/>
      <c r="K56" s="13">
        <f t="shared" si="2"/>
        <v>0</v>
      </c>
      <c r="L56" s="21">
        <v>2540</v>
      </c>
      <c r="M56" s="13">
        <f t="shared" si="4"/>
        <v>-2540</v>
      </c>
      <c r="N56" s="13"/>
    </row>
    <row r="57" spans="1:14" ht="23.1" customHeight="1" x14ac:dyDescent="0.15">
      <c r="A57" s="10" t="s">
        <v>61</v>
      </c>
      <c r="B57" s="21">
        <v>10</v>
      </c>
      <c r="C57" s="21"/>
      <c r="D57" s="21"/>
      <c r="E57" s="13">
        <f>B57+C57+D57</f>
        <v>10</v>
      </c>
      <c r="F57" s="20">
        <f t="shared" si="3"/>
        <v>0</v>
      </c>
      <c r="G57" s="21"/>
      <c r="H57" s="21"/>
      <c r="I57" s="21"/>
      <c r="J57" s="21"/>
      <c r="K57" s="13">
        <f t="shared" si="2"/>
        <v>0</v>
      </c>
      <c r="L57" s="21"/>
      <c r="M57" s="13">
        <f t="shared" si="4"/>
        <v>0</v>
      </c>
      <c r="N57" s="13"/>
    </row>
    <row r="58" spans="1:14" ht="23.1" hidden="1" customHeight="1" x14ac:dyDescent="0.15">
      <c r="A58" s="9" t="s">
        <v>62</v>
      </c>
      <c r="B58" s="21"/>
      <c r="C58" s="21"/>
      <c r="D58" s="21"/>
      <c r="E58" s="13">
        <f>B58+C58+D58</f>
        <v>0</v>
      </c>
      <c r="F58" s="20">
        <f t="shared" si="3"/>
        <v>0</v>
      </c>
      <c r="G58" s="21"/>
      <c r="H58" s="21"/>
      <c r="I58" s="21"/>
      <c r="J58" s="21"/>
      <c r="K58" s="13" t="e">
        <f t="shared" si="2"/>
        <v>#DIV/0!</v>
      </c>
      <c r="L58" s="21"/>
      <c r="M58" s="13">
        <f t="shared" si="4"/>
        <v>0</v>
      </c>
      <c r="N58" s="13" t="e">
        <f>M58/L58*100</f>
        <v>#DIV/0!</v>
      </c>
    </row>
    <row r="59" spans="1:14" ht="23.1" hidden="1" customHeight="1" x14ac:dyDescent="0.15">
      <c r="A59" s="26" t="s">
        <v>63</v>
      </c>
      <c r="B59" s="21"/>
      <c r="C59" s="21">
        <v>608</v>
      </c>
      <c r="D59" s="21"/>
      <c r="E59" s="13">
        <f>B59+C59+D59</f>
        <v>608</v>
      </c>
      <c r="F59" s="20">
        <f t="shared" si="3"/>
        <v>0</v>
      </c>
      <c r="G59" s="21"/>
      <c r="H59" s="21"/>
      <c r="I59" s="21"/>
      <c r="J59" s="21"/>
      <c r="K59" s="13" t="e">
        <f t="shared" si="2"/>
        <v>#DIV/0!</v>
      </c>
      <c r="L59" s="21"/>
      <c r="M59" s="13">
        <f t="shared" si="4"/>
        <v>0</v>
      </c>
      <c r="N59" s="13"/>
    </row>
    <row r="60" spans="1:14" ht="23.1" customHeight="1" x14ac:dyDescent="0.15">
      <c r="A60" s="10" t="s">
        <v>64</v>
      </c>
      <c r="B60" s="21">
        <v>2195</v>
      </c>
      <c r="C60" s="21">
        <f>1964+20</f>
        <v>1984</v>
      </c>
      <c r="D60" s="21"/>
      <c r="E60" s="13">
        <f>B60+C60+D60</f>
        <v>4179</v>
      </c>
      <c r="F60" s="20">
        <f t="shared" si="3"/>
        <v>0</v>
      </c>
      <c r="G60" s="21">
        <v>300</v>
      </c>
      <c r="H60" s="21">
        <v>300</v>
      </c>
      <c r="I60" s="21"/>
      <c r="J60" s="21"/>
      <c r="K60" s="13">
        <f t="shared" si="2"/>
        <v>13.66742596810934</v>
      </c>
      <c r="L60" s="21">
        <v>1530</v>
      </c>
      <c r="M60" s="13">
        <f t="shared" si="4"/>
        <v>-1230</v>
      </c>
      <c r="N60" s="13">
        <f t="shared" ref="N60:N72" si="5">M60/L60*100</f>
        <v>-80.392156862745097</v>
      </c>
    </row>
    <row r="61" spans="1:14" ht="23.1" customHeight="1" x14ac:dyDescent="0.15">
      <c r="A61" s="10" t="s">
        <v>65</v>
      </c>
      <c r="B61" s="21">
        <v>50062</v>
      </c>
      <c r="C61" s="21">
        <f>SUM(C62:C66)</f>
        <v>10634</v>
      </c>
      <c r="D61" s="21">
        <f>SUM(D62:D66)</f>
        <v>14570</v>
      </c>
      <c r="E61" s="13">
        <f>44325+89+17+1</f>
        <v>44432</v>
      </c>
      <c r="F61" s="20">
        <f t="shared" si="3"/>
        <v>1884</v>
      </c>
      <c r="G61" s="21">
        <v>34420</v>
      </c>
      <c r="H61" s="21">
        <v>36304</v>
      </c>
      <c r="I61" s="21"/>
      <c r="J61" s="21"/>
      <c r="K61" s="13">
        <f t="shared" si="2"/>
        <v>72.518077583796099</v>
      </c>
      <c r="L61" s="21">
        <v>48764</v>
      </c>
      <c r="M61" s="13">
        <f t="shared" si="4"/>
        <v>-12460</v>
      </c>
      <c r="N61" s="13">
        <f t="shared" si="5"/>
        <v>-25.551636453121159</v>
      </c>
    </row>
    <row r="62" spans="1:14" ht="23.1" customHeight="1" x14ac:dyDescent="0.15">
      <c r="A62" s="22" t="s">
        <v>66</v>
      </c>
      <c r="B62" s="23">
        <v>16961</v>
      </c>
      <c r="C62" s="23">
        <v>7526</v>
      </c>
      <c r="D62" s="23"/>
      <c r="E62" s="13">
        <f>B62+C62+D62+4242</f>
        <v>28729</v>
      </c>
      <c r="F62" s="20">
        <f t="shared" si="3"/>
        <v>831</v>
      </c>
      <c r="G62" s="23">
        <v>14380</v>
      </c>
      <c r="H62" s="23">
        <v>15211</v>
      </c>
      <c r="I62" s="23"/>
      <c r="J62" s="23"/>
      <c r="K62" s="13">
        <f t="shared" si="2"/>
        <v>89.682212133718537</v>
      </c>
      <c r="L62" s="23">
        <v>9426</v>
      </c>
      <c r="M62" s="13">
        <f t="shared" si="4"/>
        <v>5785</v>
      </c>
      <c r="N62" s="13">
        <f t="shared" si="5"/>
        <v>61.372798642053894</v>
      </c>
    </row>
    <row r="63" spans="1:14" ht="23.1" customHeight="1" x14ac:dyDescent="0.15">
      <c r="A63" s="10" t="s">
        <v>67</v>
      </c>
      <c r="B63" s="23">
        <v>19340</v>
      </c>
      <c r="C63" s="23">
        <v>928</v>
      </c>
      <c r="D63" s="23">
        <v>14570</v>
      </c>
      <c r="E63" s="13">
        <f>B63+C63+D63</f>
        <v>34838</v>
      </c>
      <c r="F63" s="20">
        <f t="shared" si="3"/>
        <v>0</v>
      </c>
      <c r="G63" s="23">
        <v>9077</v>
      </c>
      <c r="H63" s="23">
        <v>9077</v>
      </c>
      <c r="I63" s="23"/>
      <c r="J63" s="23"/>
      <c r="K63" s="13">
        <f t="shared" si="2"/>
        <v>46.933815925542916</v>
      </c>
      <c r="L63" s="23">
        <v>15346</v>
      </c>
      <c r="M63" s="13">
        <f t="shared" si="4"/>
        <v>-6269</v>
      </c>
      <c r="N63" s="13">
        <f t="shared" si="5"/>
        <v>-40.851036100612539</v>
      </c>
    </row>
    <row r="64" spans="1:14" ht="23.1" customHeight="1" x14ac:dyDescent="0.15">
      <c r="A64" s="10" t="s">
        <v>68</v>
      </c>
      <c r="B64" s="21">
        <v>12309</v>
      </c>
      <c r="C64" s="21">
        <v>1931</v>
      </c>
      <c r="D64" s="21"/>
      <c r="E64" s="13">
        <f>B64+C64+D64</f>
        <v>14240</v>
      </c>
      <c r="F64" s="20">
        <f t="shared" si="3"/>
        <v>1053</v>
      </c>
      <c r="G64" s="21">
        <v>9556</v>
      </c>
      <c r="H64" s="21">
        <v>10609</v>
      </c>
      <c r="I64" s="21"/>
      <c r="J64" s="21"/>
      <c r="K64" s="13">
        <f t="shared" si="2"/>
        <v>86.188967422211391</v>
      </c>
      <c r="L64" s="21">
        <v>12375</v>
      </c>
      <c r="M64" s="13">
        <f t="shared" si="4"/>
        <v>-1766</v>
      </c>
      <c r="N64" s="13">
        <f t="shared" si="5"/>
        <v>-14.27070707070707</v>
      </c>
    </row>
    <row r="65" spans="1:14" ht="28.5" hidden="1" customHeight="1" x14ac:dyDescent="0.15">
      <c r="A65" s="11" t="s">
        <v>69</v>
      </c>
      <c r="B65" s="21"/>
      <c r="C65" s="21"/>
      <c r="D65" s="21"/>
      <c r="E65" s="13">
        <f>B65+C65+D65</f>
        <v>0</v>
      </c>
      <c r="F65" s="20">
        <f t="shared" si="3"/>
        <v>0</v>
      </c>
      <c r="G65" s="21"/>
      <c r="H65" s="21"/>
      <c r="I65" s="21"/>
      <c r="J65" s="21"/>
      <c r="K65" s="13" t="e">
        <f t="shared" si="2"/>
        <v>#DIV/0!</v>
      </c>
      <c r="L65" s="21"/>
      <c r="M65" s="13">
        <f t="shared" si="4"/>
        <v>0</v>
      </c>
      <c r="N65" s="13" t="e">
        <f t="shared" si="5"/>
        <v>#DIV/0!</v>
      </c>
    </row>
    <row r="66" spans="1:14" ht="23.1" customHeight="1" x14ac:dyDescent="0.15">
      <c r="A66" s="24" t="s">
        <v>70</v>
      </c>
      <c r="B66" s="21">
        <v>1452</v>
      </c>
      <c r="C66" s="21">
        <v>249</v>
      </c>
      <c r="D66" s="21"/>
      <c r="E66" s="13">
        <f>538+762+89+17+1</f>
        <v>1407</v>
      </c>
      <c r="F66" s="20">
        <f t="shared" si="3"/>
        <v>0</v>
      </c>
      <c r="G66" s="21">
        <v>1407</v>
      </c>
      <c r="H66" s="21">
        <v>1407</v>
      </c>
      <c r="I66" s="21"/>
      <c r="J66" s="21"/>
      <c r="K66" s="13">
        <f t="shared" si="2"/>
        <v>96.900826446281002</v>
      </c>
      <c r="L66" s="21">
        <v>11617</v>
      </c>
      <c r="M66" s="13">
        <f t="shared" si="4"/>
        <v>-10210</v>
      </c>
      <c r="N66" s="13">
        <f t="shared" si="5"/>
        <v>-87.888439356116038</v>
      </c>
    </row>
    <row r="67" spans="1:14" ht="23.1" customHeight="1" x14ac:dyDescent="0.15">
      <c r="A67" s="10" t="s">
        <v>71</v>
      </c>
      <c r="B67" s="21">
        <v>9248</v>
      </c>
      <c r="C67" s="21">
        <f>SUM(C68:C73)</f>
        <v>3642</v>
      </c>
      <c r="D67" s="21">
        <f>SUM(D68:D73)</f>
        <v>449</v>
      </c>
      <c r="E67" s="13">
        <f>6638+700+69+101+84</f>
        <v>7592</v>
      </c>
      <c r="F67" s="20">
        <f t="shared" si="3"/>
        <v>-473</v>
      </c>
      <c r="G67" s="21">
        <v>4258</v>
      </c>
      <c r="H67" s="21">
        <v>3785</v>
      </c>
      <c r="I67" s="21"/>
      <c r="J67" s="21"/>
      <c r="K67" s="13">
        <f t="shared" si="2"/>
        <v>40.927768166089969</v>
      </c>
      <c r="L67" s="21">
        <v>4164</v>
      </c>
      <c r="M67" s="13">
        <f t="shared" si="4"/>
        <v>-379</v>
      </c>
      <c r="N67" s="13">
        <f t="shared" si="5"/>
        <v>-9.1018251681075881</v>
      </c>
    </row>
    <row r="68" spans="1:14" ht="23.1" customHeight="1" x14ac:dyDescent="0.15">
      <c r="A68" s="22" t="s">
        <v>72</v>
      </c>
      <c r="B68" s="23">
        <v>2090</v>
      </c>
      <c r="C68" s="23">
        <v>391</v>
      </c>
      <c r="D68" s="23">
        <v>41</v>
      </c>
      <c r="E68" s="13">
        <f>B68+C68+D68+210+700</f>
        <v>3432</v>
      </c>
      <c r="F68" s="20">
        <f t="shared" si="3"/>
        <v>-512</v>
      </c>
      <c r="G68" s="23">
        <v>1701</v>
      </c>
      <c r="H68" s="23">
        <v>1189</v>
      </c>
      <c r="I68" s="23"/>
      <c r="J68" s="23"/>
      <c r="K68" s="13">
        <f t="shared" si="2"/>
        <v>56.889952153110045</v>
      </c>
      <c r="L68" s="23">
        <v>1140</v>
      </c>
      <c r="M68" s="13">
        <f t="shared" si="4"/>
        <v>49</v>
      </c>
      <c r="N68" s="13">
        <f t="shared" si="5"/>
        <v>4.2982456140350882</v>
      </c>
    </row>
    <row r="69" spans="1:14" ht="23.1" customHeight="1" x14ac:dyDescent="0.15">
      <c r="A69" s="22" t="s">
        <v>73</v>
      </c>
      <c r="B69" s="23">
        <v>15</v>
      </c>
      <c r="C69" s="23">
        <v>74</v>
      </c>
      <c r="D69" s="23"/>
      <c r="E69" s="13">
        <f>B69+C69+D69</f>
        <v>89</v>
      </c>
      <c r="F69" s="20">
        <f t="shared" si="3"/>
        <v>0</v>
      </c>
      <c r="G69" s="23">
        <v>15</v>
      </c>
      <c r="H69" s="23">
        <v>15</v>
      </c>
      <c r="I69" s="23"/>
      <c r="J69" s="23"/>
      <c r="K69" s="13">
        <f t="shared" si="2"/>
        <v>100</v>
      </c>
      <c r="L69" s="23">
        <v>554</v>
      </c>
      <c r="M69" s="13">
        <f t="shared" si="4"/>
        <v>-539</v>
      </c>
      <c r="N69" s="13">
        <f t="shared" si="5"/>
        <v>-97.292418772563167</v>
      </c>
    </row>
    <row r="70" spans="1:14" ht="23.1" customHeight="1" x14ac:dyDescent="0.15">
      <c r="A70" s="22" t="s">
        <v>74</v>
      </c>
      <c r="B70" s="23">
        <v>3515</v>
      </c>
      <c r="C70" s="23">
        <v>1777</v>
      </c>
      <c r="D70" s="23">
        <v>30</v>
      </c>
      <c r="E70" s="13">
        <f>B70+C70+D70</f>
        <v>5322</v>
      </c>
      <c r="F70" s="20">
        <f t="shared" si="3"/>
        <v>0</v>
      </c>
      <c r="G70" s="23">
        <v>21</v>
      </c>
      <c r="H70" s="23">
        <v>21</v>
      </c>
      <c r="I70" s="23"/>
      <c r="J70" s="23"/>
      <c r="K70" s="13">
        <f t="shared" ref="K70:K111" si="6">H70/B70*100</f>
        <v>0.59743954480796591</v>
      </c>
      <c r="L70" s="23">
        <v>140</v>
      </c>
      <c r="M70" s="13">
        <f t="shared" si="4"/>
        <v>-119</v>
      </c>
      <c r="N70" s="13">
        <f t="shared" si="5"/>
        <v>-85</v>
      </c>
    </row>
    <row r="71" spans="1:14" ht="30" customHeight="1" x14ac:dyDescent="0.15">
      <c r="A71" s="11" t="s">
        <v>131</v>
      </c>
      <c r="B71" s="21">
        <v>2506</v>
      </c>
      <c r="C71" s="21">
        <v>532</v>
      </c>
      <c r="D71" s="21">
        <v>323</v>
      </c>
      <c r="E71" s="13">
        <f>B71+C71+D71+1053+69+101+84</f>
        <v>4668</v>
      </c>
      <c r="F71" s="20">
        <f t="shared" si="3"/>
        <v>39</v>
      </c>
      <c r="G71" s="21">
        <v>2205</v>
      </c>
      <c r="H71" s="21">
        <v>2244</v>
      </c>
      <c r="I71" s="21"/>
      <c r="J71" s="21"/>
      <c r="K71" s="13">
        <f t="shared" si="6"/>
        <v>89.545091779728651</v>
      </c>
      <c r="L71" s="21">
        <v>1582</v>
      </c>
      <c r="M71" s="13">
        <f t="shared" si="4"/>
        <v>662</v>
      </c>
      <c r="N71" s="13">
        <f t="shared" si="5"/>
        <v>41.845764854614416</v>
      </c>
    </row>
    <row r="72" spans="1:14" ht="23.1" customHeight="1" x14ac:dyDescent="0.15">
      <c r="A72" s="10" t="s">
        <v>75</v>
      </c>
      <c r="B72" s="21">
        <v>1122</v>
      </c>
      <c r="C72" s="21">
        <v>754</v>
      </c>
      <c r="D72" s="21">
        <v>55</v>
      </c>
      <c r="E72" s="13">
        <f>B72+C72+D72</f>
        <v>1931</v>
      </c>
      <c r="F72" s="20">
        <f t="shared" ref="F72:F111" si="7">(H72-G72)</f>
        <v>0</v>
      </c>
      <c r="G72" s="21">
        <v>316</v>
      </c>
      <c r="H72" s="21">
        <v>316</v>
      </c>
      <c r="I72" s="21"/>
      <c r="J72" s="21"/>
      <c r="K72" s="13">
        <f t="shared" si="6"/>
        <v>28.163992869875219</v>
      </c>
      <c r="L72" s="21">
        <v>738</v>
      </c>
      <c r="M72" s="13">
        <f t="shared" ref="M72:M111" si="8">H72-L72</f>
        <v>-422</v>
      </c>
      <c r="N72" s="13">
        <f t="shared" si="5"/>
        <v>-57.181571815718158</v>
      </c>
    </row>
    <row r="73" spans="1:14" ht="23.1" hidden="1" customHeight="1" x14ac:dyDescent="0.15">
      <c r="A73" s="10" t="s">
        <v>76</v>
      </c>
      <c r="B73" s="21"/>
      <c r="C73" s="21">
        <v>114</v>
      </c>
      <c r="D73" s="21"/>
      <c r="E73" s="13">
        <f>B73+C73+D73</f>
        <v>114</v>
      </c>
      <c r="F73" s="20">
        <f t="shared" si="7"/>
        <v>0</v>
      </c>
      <c r="G73" s="21"/>
      <c r="H73" s="21"/>
      <c r="I73" s="21"/>
      <c r="J73" s="21"/>
      <c r="K73" s="13" t="e">
        <f t="shared" si="6"/>
        <v>#DIV/0!</v>
      </c>
      <c r="L73" s="21"/>
      <c r="M73" s="13">
        <f t="shared" si="8"/>
        <v>0</v>
      </c>
      <c r="N73" s="13"/>
    </row>
    <row r="74" spans="1:14" ht="23.1" hidden="1" customHeight="1" x14ac:dyDescent="0.15">
      <c r="A74" s="10" t="s">
        <v>77</v>
      </c>
      <c r="B74" s="21"/>
      <c r="C74" s="21"/>
      <c r="D74" s="21"/>
      <c r="E74" s="13">
        <f>B74+C74+D74</f>
        <v>0</v>
      </c>
      <c r="F74" s="20">
        <f t="shared" si="7"/>
        <v>0</v>
      </c>
      <c r="G74" s="21"/>
      <c r="H74" s="21"/>
      <c r="I74" s="21"/>
      <c r="J74" s="21"/>
      <c r="K74" s="13" t="e">
        <f t="shared" si="6"/>
        <v>#DIV/0!</v>
      </c>
      <c r="L74" s="21"/>
      <c r="M74" s="13">
        <f t="shared" si="8"/>
        <v>0</v>
      </c>
      <c r="N74" s="13" t="e">
        <f>M74/L74*100</f>
        <v>#DIV/0!</v>
      </c>
    </row>
    <row r="75" spans="1:14" ht="23.1" customHeight="1" x14ac:dyDescent="0.15">
      <c r="A75" s="10" t="s">
        <v>78</v>
      </c>
      <c r="B75" s="21">
        <v>787</v>
      </c>
      <c r="C75" s="21">
        <f>118+5</f>
        <v>123</v>
      </c>
      <c r="D75" s="21"/>
      <c r="E75" s="13">
        <f>B75+C75+D75</f>
        <v>910</v>
      </c>
      <c r="F75" s="20">
        <f t="shared" si="7"/>
        <v>0</v>
      </c>
      <c r="G75" s="21">
        <v>69</v>
      </c>
      <c r="H75" s="21">
        <v>69</v>
      </c>
      <c r="I75" s="21"/>
      <c r="J75" s="21"/>
      <c r="K75" s="13">
        <f t="shared" si="6"/>
        <v>8.767471410419315</v>
      </c>
      <c r="L75" s="21">
        <v>58</v>
      </c>
      <c r="M75" s="13">
        <f t="shared" si="8"/>
        <v>11</v>
      </c>
      <c r="N75" s="13">
        <f>M75/L75*100</f>
        <v>18.96551724137931</v>
      </c>
    </row>
    <row r="76" spans="1:14" ht="23.1" customHeight="1" x14ac:dyDescent="0.15">
      <c r="A76" s="10" t="s">
        <v>79</v>
      </c>
      <c r="B76" s="21">
        <v>1981</v>
      </c>
      <c r="C76" s="21">
        <v>374</v>
      </c>
      <c r="D76" s="21"/>
      <c r="E76" s="13">
        <f>B76+C76+D76+790+77+569</f>
        <v>3791</v>
      </c>
      <c r="F76" s="20">
        <f t="shared" si="7"/>
        <v>19</v>
      </c>
      <c r="G76" s="21">
        <v>1583</v>
      </c>
      <c r="H76" s="21">
        <v>1602</v>
      </c>
      <c r="I76" s="21"/>
      <c r="J76" s="21"/>
      <c r="K76" s="13">
        <f t="shared" si="6"/>
        <v>80.868248359414437</v>
      </c>
      <c r="L76" s="21">
        <v>1455</v>
      </c>
      <c r="M76" s="13">
        <f t="shared" si="8"/>
        <v>147</v>
      </c>
      <c r="N76" s="13">
        <f>M76/L76*100</f>
        <v>10.103092783505154</v>
      </c>
    </row>
    <row r="77" spans="1:14" ht="23.1" customHeight="1" x14ac:dyDescent="0.15">
      <c r="A77" s="10" t="s">
        <v>80</v>
      </c>
      <c r="B77" s="21">
        <v>175</v>
      </c>
      <c r="C77" s="21">
        <v>25</v>
      </c>
      <c r="D77" s="21">
        <v>100</v>
      </c>
      <c r="E77" s="13">
        <f>B77+C77+D77</f>
        <v>300</v>
      </c>
      <c r="F77" s="20">
        <f t="shared" si="7"/>
        <v>0</v>
      </c>
      <c r="G77" s="21"/>
      <c r="H77" s="21"/>
      <c r="I77" s="21"/>
      <c r="J77" s="21"/>
      <c r="K77" s="13">
        <f t="shared" si="6"/>
        <v>0</v>
      </c>
      <c r="L77" s="21">
        <v>217</v>
      </c>
      <c r="M77" s="13">
        <f t="shared" si="8"/>
        <v>-217</v>
      </c>
      <c r="N77" s="13"/>
    </row>
    <row r="78" spans="1:14" ht="23.1" hidden="1" customHeight="1" x14ac:dyDescent="0.15">
      <c r="A78" s="11" t="s">
        <v>81</v>
      </c>
      <c r="B78" s="21"/>
      <c r="C78" s="21"/>
      <c r="D78" s="21"/>
      <c r="E78" s="13">
        <f>B78+C78+D78</f>
        <v>0</v>
      </c>
      <c r="F78" s="20">
        <f t="shared" si="7"/>
        <v>0</v>
      </c>
      <c r="G78" s="21"/>
      <c r="H78" s="21"/>
      <c r="I78" s="21"/>
      <c r="J78" s="21"/>
      <c r="K78" s="13" t="e">
        <f t="shared" si="6"/>
        <v>#DIV/0!</v>
      </c>
      <c r="L78" s="21"/>
      <c r="M78" s="13">
        <f t="shared" si="8"/>
        <v>0</v>
      </c>
      <c r="N78" s="13" t="e">
        <f t="shared" ref="N77:N78" si="9">M78/L78*100</f>
        <v>#DIV/0!</v>
      </c>
    </row>
    <row r="79" spans="1:14" ht="23.1" customHeight="1" x14ac:dyDescent="0.15">
      <c r="A79" s="10" t="s">
        <v>82</v>
      </c>
      <c r="B79" s="21">
        <v>50</v>
      </c>
      <c r="C79" s="21"/>
      <c r="D79" s="21"/>
      <c r="E79" s="13">
        <v>50</v>
      </c>
      <c r="F79" s="20">
        <f t="shared" si="7"/>
        <v>0</v>
      </c>
      <c r="G79" s="21">
        <v>50</v>
      </c>
      <c r="H79" s="21">
        <v>50</v>
      </c>
      <c r="I79" s="21"/>
      <c r="J79" s="21"/>
      <c r="K79" s="13">
        <f t="shared" si="6"/>
        <v>100</v>
      </c>
      <c r="L79" s="21">
        <v>84</v>
      </c>
      <c r="M79" s="13">
        <f t="shared" si="8"/>
        <v>-34</v>
      </c>
      <c r="N79" s="13">
        <f>M79/L79*100</f>
        <v>-40.476190476190474</v>
      </c>
    </row>
    <row r="80" spans="1:14" ht="23.1" customHeight="1" x14ac:dyDescent="0.15">
      <c r="A80" s="10" t="s">
        <v>83</v>
      </c>
      <c r="B80" s="21">
        <v>72642</v>
      </c>
      <c r="C80" s="21">
        <v>34188</v>
      </c>
      <c r="D80" s="21">
        <v>4196</v>
      </c>
      <c r="E80" s="13">
        <f>B80+C80+D80</f>
        <v>111026</v>
      </c>
      <c r="F80" s="20">
        <f t="shared" si="7"/>
        <v>4334</v>
      </c>
      <c r="G80" s="21">
        <v>16865</v>
      </c>
      <c r="H80" s="21">
        <v>21199</v>
      </c>
      <c r="I80" s="21"/>
      <c r="J80" s="21"/>
      <c r="K80" s="13">
        <f t="shared" si="6"/>
        <v>29.182841882106768</v>
      </c>
      <c r="L80" s="21">
        <v>24709</v>
      </c>
      <c r="M80" s="13">
        <f t="shared" si="8"/>
        <v>-3510</v>
      </c>
      <c r="N80" s="13">
        <f>M80/L80*100</f>
        <v>-14.205350277226922</v>
      </c>
    </row>
    <row r="81" spans="1:17" ht="23.1" customHeight="1" x14ac:dyDescent="0.15">
      <c r="A81" s="10" t="s">
        <v>84</v>
      </c>
      <c r="B81" s="21">
        <v>275</v>
      </c>
      <c r="C81" s="21">
        <v>385</v>
      </c>
      <c r="D81" s="21"/>
      <c r="E81" s="13">
        <f>B81+C81+D81</f>
        <v>660</v>
      </c>
      <c r="F81" s="20">
        <f t="shared" si="7"/>
        <v>0</v>
      </c>
      <c r="G81" s="21">
        <v>5</v>
      </c>
      <c r="H81" s="21">
        <v>5</v>
      </c>
      <c r="I81" s="21"/>
      <c r="J81" s="21"/>
      <c r="K81" s="13">
        <f t="shared" si="6"/>
        <v>1.8181818181818181</v>
      </c>
      <c r="L81" s="21"/>
      <c r="M81" s="13">
        <f t="shared" si="8"/>
        <v>5</v>
      </c>
      <c r="N81" s="13"/>
    </row>
    <row r="82" spans="1:17" ht="23.1" customHeight="1" x14ac:dyDescent="0.15">
      <c r="A82" s="10" t="s">
        <v>85</v>
      </c>
      <c r="B82" s="21">
        <v>1955</v>
      </c>
      <c r="C82" s="21">
        <v>309</v>
      </c>
      <c r="D82" s="21"/>
      <c r="E82" s="13">
        <f>B82+C82+D82</f>
        <v>2264</v>
      </c>
      <c r="F82" s="20">
        <f t="shared" si="7"/>
        <v>244</v>
      </c>
      <c r="G82" s="21">
        <v>1175</v>
      </c>
      <c r="H82" s="21">
        <v>1419</v>
      </c>
      <c r="I82" s="21"/>
      <c r="J82" s="21"/>
      <c r="K82" s="13">
        <f t="shared" si="6"/>
        <v>72.583120204603574</v>
      </c>
      <c r="L82" s="21">
        <v>1812</v>
      </c>
      <c r="M82" s="13">
        <f t="shared" si="8"/>
        <v>-393</v>
      </c>
      <c r="N82" s="13">
        <f>M82/L82*100</f>
        <v>-21.688741721854303</v>
      </c>
    </row>
    <row r="83" spans="1:17" ht="23.1" hidden="1" customHeight="1" x14ac:dyDescent="0.15">
      <c r="A83" s="10" t="s">
        <v>86</v>
      </c>
      <c r="B83" s="21"/>
      <c r="C83" s="21"/>
      <c r="D83" s="21"/>
      <c r="E83" s="13"/>
      <c r="F83" s="20">
        <f t="shared" si="7"/>
        <v>0</v>
      </c>
      <c r="G83" s="21"/>
      <c r="H83" s="21"/>
      <c r="I83" s="21"/>
      <c r="J83" s="21"/>
      <c r="K83" s="13" t="e">
        <f t="shared" si="6"/>
        <v>#DIV/0!</v>
      </c>
      <c r="L83" s="21"/>
      <c r="M83" s="13"/>
      <c r="N83" s="13"/>
    </row>
    <row r="84" spans="1:17" ht="23.1" customHeight="1" x14ac:dyDescent="0.15">
      <c r="A84" s="10" t="s">
        <v>87</v>
      </c>
      <c r="B84" s="21">
        <v>4882</v>
      </c>
      <c r="C84" s="21">
        <v>417</v>
      </c>
      <c r="D84" s="21">
        <v>5000</v>
      </c>
      <c r="E84" s="13">
        <f>8675-185-17-5004-790-89-1363-569-417</f>
        <v>241</v>
      </c>
      <c r="F84" s="20">
        <f t="shared" si="7"/>
        <v>-201</v>
      </c>
      <c r="G84" s="21">
        <v>201</v>
      </c>
      <c r="H84" s="21"/>
      <c r="I84" s="21"/>
      <c r="J84" s="21"/>
      <c r="K84" s="13">
        <f t="shared" si="6"/>
        <v>0</v>
      </c>
      <c r="L84" s="21"/>
      <c r="M84" s="13">
        <f t="shared" si="8"/>
        <v>0</v>
      </c>
      <c r="N84" s="13"/>
    </row>
    <row r="85" spans="1:17" ht="23.1" customHeight="1" x14ac:dyDescent="0.15">
      <c r="A85" s="10" t="s">
        <v>148</v>
      </c>
      <c r="B85" s="21">
        <v>4049</v>
      </c>
      <c r="C85" s="21"/>
      <c r="D85" s="21"/>
      <c r="E85" s="13"/>
      <c r="F85" s="20">
        <f t="shared" si="7"/>
        <v>4049</v>
      </c>
      <c r="G85" s="21"/>
      <c r="H85" s="21">
        <v>4049</v>
      </c>
      <c r="I85" s="21"/>
      <c r="J85" s="21"/>
      <c r="K85" s="13">
        <f t="shared" si="6"/>
        <v>100</v>
      </c>
      <c r="L85" s="21">
        <v>1479</v>
      </c>
      <c r="M85" s="13">
        <f t="shared" si="8"/>
        <v>2570</v>
      </c>
      <c r="N85" s="13">
        <f>M85/L85*100</f>
        <v>173.7660581473969</v>
      </c>
    </row>
    <row r="86" spans="1:17" ht="23.1" customHeight="1" x14ac:dyDescent="0.15">
      <c r="A86" s="10" t="s">
        <v>144</v>
      </c>
      <c r="B86" s="21">
        <v>10</v>
      </c>
      <c r="C86" s="21"/>
      <c r="D86" s="21"/>
      <c r="E86" s="13"/>
      <c r="F86" s="20">
        <f t="shared" si="7"/>
        <v>10</v>
      </c>
      <c r="G86" s="21"/>
      <c r="H86" s="21">
        <v>10</v>
      </c>
      <c r="I86" s="21"/>
      <c r="J86" s="21"/>
      <c r="K86" s="13">
        <f t="shared" si="6"/>
        <v>100</v>
      </c>
      <c r="L86" s="21">
        <v>51</v>
      </c>
      <c r="M86" s="13">
        <f t="shared" si="8"/>
        <v>-41</v>
      </c>
      <c r="N86" s="13">
        <f>M86/L86*100</f>
        <v>-80.392156862745097</v>
      </c>
    </row>
    <row r="87" spans="1:17" ht="23.1" customHeight="1" x14ac:dyDescent="0.15">
      <c r="A87" s="27"/>
      <c r="B87" s="28"/>
      <c r="C87" s="28"/>
      <c r="D87" s="28"/>
      <c r="E87" s="29"/>
      <c r="F87" s="45">
        <f t="shared" si="7"/>
        <v>0</v>
      </c>
      <c r="G87" s="28"/>
      <c r="H87" s="28"/>
      <c r="I87" s="28"/>
      <c r="J87" s="28"/>
      <c r="K87" s="29"/>
      <c r="L87" s="28"/>
      <c r="M87" s="29">
        <f t="shared" si="8"/>
        <v>0</v>
      </c>
      <c r="N87" s="29"/>
      <c r="O87" s="30"/>
      <c r="P87" s="30"/>
      <c r="Q87" s="30"/>
    </row>
    <row r="88" spans="1:17" ht="23.1" customHeight="1" x14ac:dyDescent="0.15">
      <c r="A88" s="31" t="s">
        <v>88</v>
      </c>
      <c r="B88" s="32">
        <v>75319</v>
      </c>
      <c r="C88" s="32"/>
      <c r="D88" s="32"/>
      <c r="E88" s="13">
        <f>45127+4620</f>
        <v>49747</v>
      </c>
      <c r="F88" s="20">
        <f t="shared" si="7"/>
        <v>6698</v>
      </c>
      <c r="G88" s="32">
        <v>31127</v>
      </c>
      <c r="H88" s="32">
        <v>37825</v>
      </c>
      <c r="I88" s="32"/>
      <c r="J88" s="32"/>
      <c r="K88" s="13">
        <f t="shared" si="6"/>
        <v>50.219732072916521</v>
      </c>
      <c r="L88" s="32">
        <f>40883-3586-28+L110+L111</f>
        <v>40883</v>
      </c>
      <c r="M88" s="13">
        <f t="shared" si="8"/>
        <v>-3058</v>
      </c>
      <c r="N88" s="13">
        <f t="shared" ref="N88:N111" si="10">M88/L88*100</f>
        <v>-7.4798816133845367</v>
      </c>
    </row>
    <row r="89" spans="1:17" ht="23.1" customHeight="1" x14ac:dyDescent="0.15">
      <c r="A89" s="31" t="s">
        <v>89</v>
      </c>
      <c r="B89" s="32">
        <v>61</v>
      </c>
      <c r="C89" s="32"/>
      <c r="D89" s="32"/>
      <c r="E89" s="13">
        <v>67</v>
      </c>
      <c r="F89" s="20">
        <f t="shared" si="7"/>
        <v>0</v>
      </c>
      <c r="G89" s="32"/>
      <c r="H89" s="32"/>
      <c r="I89" s="32"/>
      <c r="J89" s="32"/>
      <c r="K89" s="13">
        <f t="shared" si="6"/>
        <v>0</v>
      </c>
      <c r="L89" s="32">
        <v>13</v>
      </c>
      <c r="M89" s="13">
        <f t="shared" si="8"/>
        <v>-13</v>
      </c>
      <c r="N89" s="13"/>
    </row>
    <row r="90" spans="1:17" ht="23.1" hidden="1" customHeight="1" x14ac:dyDescent="0.15">
      <c r="A90" s="33" t="s">
        <v>126</v>
      </c>
      <c r="B90" s="32"/>
      <c r="C90" s="32"/>
      <c r="D90" s="32"/>
      <c r="E90" s="13">
        <v>6</v>
      </c>
      <c r="F90" s="20">
        <f t="shared" si="7"/>
        <v>0</v>
      </c>
      <c r="G90" s="32"/>
      <c r="H90" s="32"/>
      <c r="I90" s="32"/>
      <c r="J90" s="32"/>
      <c r="K90" s="13" t="e">
        <f t="shared" si="6"/>
        <v>#DIV/0!</v>
      </c>
      <c r="L90" s="32"/>
      <c r="M90" s="13">
        <f t="shared" si="8"/>
        <v>0</v>
      </c>
      <c r="N90" s="13"/>
    </row>
    <row r="91" spans="1:17" ht="23.1" customHeight="1" x14ac:dyDescent="0.15">
      <c r="A91" s="33" t="s">
        <v>127</v>
      </c>
      <c r="B91" s="32">
        <v>61</v>
      </c>
      <c r="C91" s="32"/>
      <c r="D91" s="32"/>
      <c r="E91" s="13">
        <v>61</v>
      </c>
      <c r="F91" s="20">
        <f t="shared" si="7"/>
        <v>0</v>
      </c>
      <c r="G91" s="32"/>
      <c r="H91" s="32"/>
      <c r="I91" s="32"/>
      <c r="J91" s="32"/>
      <c r="K91" s="13">
        <f t="shared" si="6"/>
        <v>0</v>
      </c>
      <c r="L91" s="32">
        <v>13</v>
      </c>
      <c r="M91" s="13">
        <f t="shared" si="8"/>
        <v>-13</v>
      </c>
      <c r="N91" s="13"/>
    </row>
    <row r="92" spans="1:17" ht="23.1" customHeight="1" x14ac:dyDescent="0.15">
      <c r="A92" s="31" t="s">
        <v>90</v>
      </c>
      <c r="B92" s="32">
        <v>63310</v>
      </c>
      <c r="C92" s="32"/>
      <c r="D92" s="32"/>
      <c r="E92" s="13">
        <f>39453+4620</f>
        <v>44073</v>
      </c>
      <c r="F92" s="20">
        <f t="shared" si="7"/>
        <v>2040</v>
      </c>
      <c r="G92" s="32">
        <v>27639</v>
      </c>
      <c r="H92" s="32">
        <v>29679</v>
      </c>
      <c r="I92" s="32"/>
      <c r="J92" s="32"/>
      <c r="K92" s="13">
        <f t="shared" si="6"/>
        <v>46.878850102669404</v>
      </c>
      <c r="L92" s="32">
        <v>8214</v>
      </c>
      <c r="M92" s="13">
        <f t="shared" si="8"/>
        <v>21465</v>
      </c>
      <c r="N92" s="13">
        <f t="shared" si="10"/>
        <v>261.32213294375453</v>
      </c>
    </row>
    <row r="93" spans="1:17" ht="26.25" customHeight="1" x14ac:dyDescent="0.15">
      <c r="A93" s="34" t="s">
        <v>134</v>
      </c>
      <c r="B93" s="32">
        <v>57429</v>
      </c>
      <c r="C93" s="32"/>
      <c r="D93" s="32"/>
      <c r="E93" s="13">
        <v>38192</v>
      </c>
      <c r="F93" s="20">
        <f t="shared" si="7"/>
        <v>2040</v>
      </c>
      <c r="G93" s="32">
        <v>24139</v>
      </c>
      <c r="H93" s="32">
        <v>26179</v>
      </c>
      <c r="I93" s="32"/>
      <c r="J93" s="32"/>
      <c r="K93" s="13">
        <f t="shared" si="6"/>
        <v>45.58498319664281</v>
      </c>
      <c r="L93" s="32">
        <v>6245</v>
      </c>
      <c r="M93" s="13">
        <f t="shared" si="8"/>
        <v>19934</v>
      </c>
      <c r="N93" s="13">
        <f t="shared" si="10"/>
        <v>319.19935948759007</v>
      </c>
    </row>
    <row r="94" spans="1:17" ht="24" customHeight="1" x14ac:dyDescent="0.15">
      <c r="A94" s="34" t="s">
        <v>135</v>
      </c>
      <c r="B94" s="32">
        <v>1261</v>
      </c>
      <c r="C94" s="32"/>
      <c r="D94" s="32"/>
      <c r="E94" s="13">
        <v>1261</v>
      </c>
      <c r="F94" s="20">
        <f t="shared" si="7"/>
        <v>0</v>
      </c>
      <c r="G94" s="32"/>
      <c r="H94" s="32"/>
      <c r="I94" s="32"/>
      <c r="J94" s="32"/>
      <c r="K94" s="13">
        <f t="shared" si="6"/>
        <v>0</v>
      </c>
      <c r="L94" s="32">
        <v>1969</v>
      </c>
      <c r="M94" s="13">
        <f t="shared" si="8"/>
        <v>-1969</v>
      </c>
      <c r="N94" s="13"/>
    </row>
    <row r="95" spans="1:17" ht="23.1" customHeight="1" x14ac:dyDescent="0.15">
      <c r="A95" s="34" t="s">
        <v>133</v>
      </c>
      <c r="B95" s="32">
        <v>4620</v>
      </c>
      <c r="C95" s="32"/>
      <c r="D95" s="32"/>
      <c r="E95" s="13">
        <v>4620</v>
      </c>
      <c r="F95" s="20">
        <f t="shared" si="7"/>
        <v>0</v>
      </c>
      <c r="G95" s="32">
        <v>3500</v>
      </c>
      <c r="H95" s="32">
        <v>3500</v>
      </c>
      <c r="I95" s="32"/>
      <c r="J95" s="32"/>
      <c r="K95" s="13">
        <f t="shared" si="6"/>
        <v>75.757575757575751</v>
      </c>
      <c r="L95" s="32"/>
      <c r="M95" s="13">
        <f t="shared" si="8"/>
        <v>3500</v>
      </c>
      <c r="N95" s="13"/>
    </row>
    <row r="96" spans="1:17" ht="23.1" hidden="1" customHeight="1" x14ac:dyDescent="0.15">
      <c r="A96" s="31" t="s">
        <v>91</v>
      </c>
      <c r="B96" s="32"/>
      <c r="C96" s="32"/>
      <c r="D96" s="32"/>
      <c r="E96" s="13">
        <f>B96+C96+D96</f>
        <v>0</v>
      </c>
      <c r="F96" s="20">
        <f t="shared" si="7"/>
        <v>0</v>
      </c>
      <c r="G96" s="32"/>
      <c r="H96" s="32"/>
      <c r="I96" s="32"/>
      <c r="J96" s="32"/>
      <c r="K96" s="13" t="e">
        <f t="shared" si="6"/>
        <v>#DIV/0!</v>
      </c>
      <c r="L96" s="32"/>
      <c r="M96" s="13">
        <f t="shared" si="8"/>
        <v>0</v>
      </c>
      <c r="N96" s="13"/>
    </row>
    <row r="97" spans="1:14" ht="23.1" hidden="1" customHeight="1" x14ac:dyDescent="0.15">
      <c r="A97" s="31"/>
      <c r="B97" s="32"/>
      <c r="C97" s="32"/>
      <c r="D97" s="32"/>
      <c r="E97" s="13"/>
      <c r="F97" s="20">
        <f t="shared" si="7"/>
        <v>0</v>
      </c>
      <c r="G97" s="32"/>
      <c r="H97" s="32"/>
      <c r="I97" s="32"/>
      <c r="J97" s="32"/>
      <c r="K97" s="13" t="e">
        <f t="shared" si="6"/>
        <v>#DIV/0!</v>
      </c>
      <c r="L97" s="32"/>
      <c r="M97" s="13">
        <f t="shared" si="8"/>
        <v>0</v>
      </c>
      <c r="N97" s="13"/>
    </row>
    <row r="98" spans="1:14" ht="20.25" hidden="1" customHeight="1" x14ac:dyDescent="0.15">
      <c r="A98" s="35" t="s">
        <v>92</v>
      </c>
      <c r="B98" s="32"/>
      <c r="C98" s="32"/>
      <c r="D98" s="32"/>
      <c r="E98" s="13">
        <f>B98+C98+D98</f>
        <v>0</v>
      </c>
      <c r="F98" s="20">
        <f t="shared" si="7"/>
        <v>0</v>
      </c>
      <c r="G98" s="32"/>
      <c r="H98" s="32"/>
      <c r="I98" s="32"/>
      <c r="J98" s="32"/>
      <c r="K98" s="13" t="e">
        <f t="shared" si="6"/>
        <v>#DIV/0!</v>
      </c>
      <c r="L98" s="32"/>
      <c r="M98" s="13">
        <f t="shared" si="8"/>
        <v>0</v>
      </c>
      <c r="N98" s="13"/>
    </row>
    <row r="99" spans="1:14" ht="26.25" hidden="1" customHeight="1" x14ac:dyDescent="0.15">
      <c r="A99" s="34" t="s">
        <v>93</v>
      </c>
      <c r="B99" s="32"/>
      <c r="C99" s="32"/>
      <c r="D99" s="32"/>
      <c r="E99" s="13">
        <f>B99+C99+D99</f>
        <v>0</v>
      </c>
      <c r="F99" s="20">
        <f t="shared" si="7"/>
        <v>0</v>
      </c>
      <c r="G99" s="32"/>
      <c r="H99" s="32"/>
      <c r="I99" s="32"/>
      <c r="J99" s="32"/>
      <c r="K99" s="13" t="e">
        <f t="shared" si="6"/>
        <v>#DIV/0!</v>
      </c>
      <c r="L99" s="32"/>
      <c r="M99" s="13">
        <f t="shared" si="8"/>
        <v>0</v>
      </c>
      <c r="N99" s="13"/>
    </row>
    <row r="100" spans="1:14" ht="26.25" customHeight="1" x14ac:dyDescent="0.15">
      <c r="A100" s="49" t="s">
        <v>146</v>
      </c>
      <c r="B100" s="32">
        <v>600</v>
      </c>
      <c r="C100" s="32"/>
      <c r="D100" s="32"/>
      <c r="E100" s="13"/>
      <c r="F100" s="20">
        <f t="shared" si="7"/>
        <v>200</v>
      </c>
      <c r="G100" s="32"/>
      <c r="H100" s="32">
        <v>200</v>
      </c>
      <c r="I100" s="32"/>
      <c r="J100" s="32"/>
      <c r="K100" s="13">
        <f t="shared" si="6"/>
        <v>33.333333333333329</v>
      </c>
      <c r="L100" s="32"/>
      <c r="M100" s="13">
        <f t="shared" si="8"/>
        <v>200</v>
      </c>
      <c r="N100" s="13"/>
    </row>
    <row r="101" spans="1:14" ht="26.25" customHeight="1" x14ac:dyDescent="0.15">
      <c r="A101" s="49" t="s">
        <v>150</v>
      </c>
      <c r="B101" s="32">
        <v>450</v>
      </c>
      <c r="C101" s="32"/>
      <c r="D101" s="32"/>
      <c r="E101" s="13"/>
      <c r="F101" s="20"/>
      <c r="G101" s="32"/>
      <c r="H101" s="32"/>
      <c r="I101" s="32"/>
      <c r="J101" s="32"/>
      <c r="K101" s="13">
        <f t="shared" si="6"/>
        <v>0</v>
      </c>
      <c r="L101" s="32"/>
      <c r="M101" s="13"/>
      <c r="N101" s="13"/>
    </row>
    <row r="102" spans="1:14" ht="26.25" customHeight="1" x14ac:dyDescent="0.15">
      <c r="A102" s="36" t="s">
        <v>128</v>
      </c>
      <c r="B102" s="32">
        <v>6451</v>
      </c>
      <c r="C102" s="32"/>
      <c r="D102" s="32"/>
      <c r="E102" s="13">
        <v>5607</v>
      </c>
      <c r="F102" s="20">
        <f t="shared" si="7"/>
        <v>11</v>
      </c>
      <c r="G102" s="32">
        <v>3488</v>
      </c>
      <c r="H102" s="32">
        <v>3499</v>
      </c>
      <c r="I102" s="32"/>
      <c r="J102" s="32"/>
      <c r="K102" s="13">
        <f t="shared" si="6"/>
        <v>54.239652767012871</v>
      </c>
      <c r="L102" s="32">
        <v>29042</v>
      </c>
      <c r="M102" s="13">
        <f t="shared" si="8"/>
        <v>-25543</v>
      </c>
      <c r="N102" s="13">
        <f t="shared" si="10"/>
        <v>-87.951931685145652</v>
      </c>
    </row>
    <row r="103" spans="1:14" ht="26.25" customHeight="1" x14ac:dyDescent="0.15">
      <c r="A103" s="34" t="s">
        <v>130</v>
      </c>
      <c r="B103" s="32">
        <v>4221</v>
      </c>
      <c r="C103" s="32"/>
      <c r="D103" s="32"/>
      <c r="E103" s="13">
        <v>4221</v>
      </c>
      <c r="F103" s="20">
        <f t="shared" si="7"/>
        <v>1</v>
      </c>
      <c r="G103" s="32">
        <v>3220</v>
      </c>
      <c r="H103" s="32">
        <v>3221</v>
      </c>
      <c r="I103" s="32"/>
      <c r="J103" s="32"/>
      <c r="K103" s="13">
        <f t="shared" si="6"/>
        <v>76.308931532812124</v>
      </c>
      <c r="L103" s="32">
        <v>28779</v>
      </c>
      <c r="M103" s="13">
        <f t="shared" si="8"/>
        <v>-25558</v>
      </c>
      <c r="N103" s="13">
        <f t="shared" si="10"/>
        <v>-88.807811251259594</v>
      </c>
    </row>
    <row r="104" spans="1:14" ht="26.25" customHeight="1" x14ac:dyDescent="0.15">
      <c r="A104" s="37" t="s">
        <v>129</v>
      </c>
      <c r="B104" s="32">
        <v>2230</v>
      </c>
      <c r="C104" s="32"/>
      <c r="D104" s="32"/>
      <c r="E104" s="13">
        <v>1386</v>
      </c>
      <c r="F104" s="20">
        <f t="shared" si="7"/>
        <v>10</v>
      </c>
      <c r="G104" s="32">
        <v>268</v>
      </c>
      <c r="H104" s="32">
        <v>278</v>
      </c>
      <c r="I104" s="32"/>
      <c r="J104" s="32"/>
      <c r="K104" s="13">
        <f t="shared" si="6"/>
        <v>12.466367713004484</v>
      </c>
      <c r="L104" s="32">
        <v>263</v>
      </c>
      <c r="M104" s="13">
        <f t="shared" si="8"/>
        <v>15</v>
      </c>
      <c r="N104" s="13">
        <f t="shared" si="10"/>
        <v>5.7034220532319395</v>
      </c>
    </row>
    <row r="105" spans="1:14" ht="34.5" hidden="1" customHeight="1" x14ac:dyDescent="0.15">
      <c r="A105" s="33" t="s">
        <v>94</v>
      </c>
      <c r="B105" s="32"/>
      <c r="C105" s="32"/>
      <c r="D105" s="32"/>
      <c r="E105" s="32"/>
      <c r="F105" s="20">
        <f t="shared" si="7"/>
        <v>-300</v>
      </c>
      <c r="G105" s="32">
        <v>300</v>
      </c>
      <c r="H105" s="32"/>
      <c r="I105" s="32"/>
      <c r="J105" s="32"/>
      <c r="K105" s="13" t="e">
        <f t="shared" si="6"/>
        <v>#DIV/0!</v>
      </c>
      <c r="L105" s="32"/>
      <c r="M105" s="13">
        <f t="shared" si="8"/>
        <v>0</v>
      </c>
      <c r="N105" s="13" t="e">
        <f t="shared" si="10"/>
        <v>#DIV/0!</v>
      </c>
    </row>
    <row r="106" spans="1:14" ht="23.1" hidden="1" customHeight="1" x14ac:dyDescent="0.15">
      <c r="A106" s="38" t="s">
        <v>95</v>
      </c>
      <c r="B106" s="32"/>
      <c r="C106" s="32"/>
      <c r="D106" s="32"/>
      <c r="E106" s="32"/>
      <c r="F106" s="20">
        <f t="shared" si="7"/>
        <v>0</v>
      </c>
      <c r="G106" s="32"/>
      <c r="H106" s="32"/>
      <c r="I106" s="32"/>
      <c r="J106" s="32"/>
      <c r="K106" s="13" t="e">
        <f t="shared" si="6"/>
        <v>#DIV/0!</v>
      </c>
      <c r="L106" s="32"/>
      <c r="M106" s="13">
        <f t="shared" si="8"/>
        <v>0</v>
      </c>
      <c r="N106" s="13" t="e">
        <f t="shared" si="10"/>
        <v>#DIV/0!</v>
      </c>
    </row>
    <row r="107" spans="1:14" ht="14.25" hidden="1" x14ac:dyDescent="0.15">
      <c r="A107" s="41"/>
      <c r="B107" s="41"/>
      <c r="C107" s="41"/>
      <c r="D107" s="41"/>
      <c r="E107" s="41"/>
      <c r="F107" s="20">
        <f t="shared" si="7"/>
        <v>0</v>
      </c>
      <c r="G107" s="41"/>
      <c r="H107" s="41"/>
      <c r="I107" s="41"/>
      <c r="J107" s="41"/>
      <c r="K107" s="13" t="e">
        <f t="shared" si="6"/>
        <v>#DIV/0!</v>
      </c>
      <c r="L107" s="41"/>
      <c r="M107" s="13">
        <f t="shared" si="8"/>
        <v>0</v>
      </c>
      <c r="N107" s="13" t="e">
        <f t="shared" si="10"/>
        <v>#DIV/0!</v>
      </c>
    </row>
    <row r="108" spans="1:14" ht="20.25" hidden="1" customHeight="1" x14ac:dyDescent="0.15">
      <c r="A108" s="48" t="s">
        <v>96</v>
      </c>
      <c r="B108" s="41"/>
      <c r="C108" s="41"/>
      <c r="D108" s="41"/>
      <c r="E108" s="41"/>
      <c r="F108" s="20">
        <f t="shared" si="7"/>
        <v>0</v>
      </c>
      <c r="G108" s="41"/>
      <c r="H108" s="41"/>
      <c r="I108" s="41"/>
      <c r="J108" s="41"/>
      <c r="K108" s="13" t="e">
        <f t="shared" si="6"/>
        <v>#DIV/0!</v>
      </c>
      <c r="L108" s="41"/>
      <c r="M108" s="13">
        <f t="shared" si="8"/>
        <v>0</v>
      </c>
      <c r="N108" s="13" t="e">
        <f t="shared" si="10"/>
        <v>#DIV/0!</v>
      </c>
    </row>
    <row r="109" spans="1:14" ht="14.25" hidden="1" x14ac:dyDescent="0.15">
      <c r="A109" s="41"/>
      <c r="B109" s="41"/>
      <c r="C109" s="41"/>
      <c r="D109" s="41"/>
      <c r="E109" s="41"/>
      <c r="F109" s="20">
        <f t="shared" si="7"/>
        <v>0</v>
      </c>
      <c r="G109" s="41"/>
      <c r="H109" s="41"/>
      <c r="I109" s="41"/>
      <c r="J109" s="41"/>
      <c r="K109" s="13" t="e">
        <f t="shared" si="6"/>
        <v>#DIV/0!</v>
      </c>
      <c r="L109" s="41"/>
      <c r="M109" s="13">
        <f t="shared" si="8"/>
        <v>0</v>
      </c>
      <c r="N109" s="13" t="e">
        <f t="shared" si="10"/>
        <v>#DIV/0!</v>
      </c>
    </row>
    <row r="110" spans="1:14" ht="24.95" customHeight="1" x14ac:dyDescent="0.15">
      <c r="A110" s="50" t="s">
        <v>145</v>
      </c>
      <c r="B110" s="41">
        <v>4423</v>
      </c>
      <c r="C110" s="41"/>
      <c r="D110" s="41"/>
      <c r="E110" s="41"/>
      <c r="F110" s="20">
        <f t="shared" si="7"/>
        <v>4423</v>
      </c>
      <c r="G110" s="41"/>
      <c r="H110" s="41">
        <v>4423</v>
      </c>
      <c r="I110" s="41"/>
      <c r="J110" s="41"/>
      <c r="K110" s="13">
        <f t="shared" si="6"/>
        <v>100</v>
      </c>
      <c r="L110" s="41">
        <v>3586</v>
      </c>
      <c r="M110" s="13">
        <f t="shared" si="8"/>
        <v>837</v>
      </c>
      <c r="N110" s="13">
        <f t="shared" si="10"/>
        <v>23.340769659788066</v>
      </c>
    </row>
    <row r="111" spans="1:14" ht="24.95" customHeight="1" x14ac:dyDescent="0.15">
      <c r="A111" s="50" t="s">
        <v>147</v>
      </c>
      <c r="B111" s="41">
        <v>24</v>
      </c>
      <c r="C111" s="41"/>
      <c r="D111" s="41"/>
      <c r="E111" s="41"/>
      <c r="F111" s="20">
        <f t="shared" si="7"/>
        <v>24</v>
      </c>
      <c r="G111" s="41"/>
      <c r="H111" s="41">
        <v>24</v>
      </c>
      <c r="I111" s="41"/>
      <c r="J111" s="41"/>
      <c r="K111" s="13">
        <f t="shared" si="6"/>
        <v>100</v>
      </c>
      <c r="L111" s="41">
        <v>28</v>
      </c>
      <c r="M111" s="13">
        <f t="shared" si="8"/>
        <v>-4</v>
      </c>
      <c r="N111" s="13">
        <f t="shared" si="10"/>
        <v>-14.285714285714285</v>
      </c>
    </row>
    <row r="112" spans="1:14" x14ac:dyDescent="0.15">
      <c r="B112" s="30"/>
      <c r="C112" s="30"/>
      <c r="D112" s="30"/>
      <c r="E112" s="30"/>
      <c r="F112" s="39"/>
      <c r="G112" s="30"/>
      <c r="H112" s="30"/>
      <c r="I112" s="30"/>
      <c r="J112" s="30"/>
      <c r="K112" s="30"/>
      <c r="L112" s="30"/>
      <c r="M112" s="30"/>
      <c r="N112" s="30"/>
    </row>
    <row r="113" spans="2:14" x14ac:dyDescent="0.15">
      <c r="B113" s="30"/>
      <c r="C113" s="30"/>
      <c r="D113" s="30"/>
      <c r="E113" s="30"/>
      <c r="F113" s="39"/>
      <c r="G113" s="30"/>
      <c r="H113" s="30"/>
      <c r="I113" s="30"/>
      <c r="J113" s="30"/>
      <c r="K113" s="30"/>
      <c r="L113" s="30"/>
      <c r="M113" s="30"/>
      <c r="N113" s="30"/>
    </row>
    <row r="114" spans="2:14" x14ac:dyDescent="0.15">
      <c r="B114" s="30"/>
      <c r="C114" s="30"/>
      <c r="D114" s="30"/>
      <c r="E114" s="30"/>
      <c r="F114" s="39"/>
      <c r="G114" s="30"/>
      <c r="H114" s="30"/>
      <c r="I114" s="30"/>
      <c r="J114" s="30"/>
      <c r="K114" s="30"/>
      <c r="L114" s="30"/>
      <c r="M114" s="30"/>
      <c r="N114" s="30"/>
    </row>
    <row r="115" spans="2:14" x14ac:dyDescent="0.15">
      <c r="B115" s="30"/>
      <c r="C115" s="30"/>
      <c r="D115" s="30"/>
      <c r="E115" s="30"/>
      <c r="F115" s="39"/>
      <c r="G115" s="30"/>
      <c r="H115" s="30"/>
      <c r="I115" s="30"/>
      <c r="J115" s="30"/>
      <c r="K115" s="30"/>
      <c r="L115" s="30"/>
      <c r="M115" s="30"/>
      <c r="N115" s="30"/>
    </row>
    <row r="116" spans="2:14" x14ac:dyDescent="0.15">
      <c r="B116" s="30"/>
      <c r="C116" s="30"/>
      <c r="D116" s="30"/>
      <c r="E116" s="30"/>
      <c r="F116" s="39"/>
      <c r="G116" s="30"/>
      <c r="H116" s="30"/>
      <c r="I116" s="30"/>
      <c r="J116" s="30"/>
      <c r="K116" s="30"/>
      <c r="L116" s="30"/>
      <c r="M116" s="30"/>
      <c r="N116" s="30"/>
    </row>
    <row r="117" spans="2:14" x14ac:dyDescent="0.15">
      <c r="B117" s="30"/>
      <c r="C117" s="30"/>
      <c r="D117" s="30"/>
      <c r="E117" s="30"/>
      <c r="F117" s="39"/>
      <c r="G117" s="30"/>
      <c r="H117" s="30"/>
      <c r="I117" s="30"/>
      <c r="J117" s="30"/>
      <c r="K117" s="30"/>
      <c r="L117" s="30"/>
      <c r="M117" s="30"/>
      <c r="N117" s="30"/>
    </row>
    <row r="118" spans="2:14" x14ac:dyDescent="0.15">
      <c r="B118" s="30"/>
      <c r="C118" s="30"/>
      <c r="D118" s="30"/>
      <c r="E118" s="30"/>
      <c r="F118" s="39"/>
      <c r="G118" s="30"/>
      <c r="H118" s="30"/>
      <c r="I118" s="30"/>
      <c r="J118" s="30"/>
      <c r="K118" s="30"/>
      <c r="L118" s="30"/>
      <c r="M118" s="30"/>
      <c r="N118" s="30"/>
    </row>
    <row r="119" spans="2:14" x14ac:dyDescent="0.15">
      <c r="B119" s="30"/>
      <c r="C119" s="30"/>
      <c r="D119" s="30"/>
      <c r="E119" s="30"/>
      <c r="F119" s="39"/>
      <c r="G119" s="30"/>
      <c r="H119" s="30"/>
      <c r="I119" s="30"/>
      <c r="J119" s="30"/>
      <c r="K119" s="30"/>
      <c r="L119" s="30"/>
      <c r="M119" s="30"/>
      <c r="N119" s="30"/>
    </row>
    <row r="120" spans="2:14" x14ac:dyDescent="0.15">
      <c r="B120" s="30"/>
      <c r="C120" s="30"/>
      <c r="D120" s="30"/>
      <c r="E120" s="30"/>
      <c r="F120" s="39"/>
      <c r="G120" s="30"/>
      <c r="H120" s="30"/>
      <c r="I120" s="30"/>
      <c r="J120" s="30"/>
      <c r="K120" s="30"/>
      <c r="L120" s="30"/>
      <c r="M120" s="30"/>
      <c r="N120" s="30"/>
    </row>
    <row r="121" spans="2:14" x14ac:dyDescent="0.15">
      <c r="B121" s="30"/>
      <c r="C121" s="30"/>
      <c r="D121" s="30"/>
      <c r="E121" s="30"/>
      <c r="F121" s="39"/>
      <c r="G121" s="30"/>
      <c r="H121" s="30"/>
      <c r="I121" s="30"/>
      <c r="J121" s="30"/>
      <c r="K121" s="30"/>
      <c r="L121" s="30"/>
      <c r="M121" s="30"/>
      <c r="N121" s="30"/>
    </row>
    <row r="122" spans="2:14" x14ac:dyDescent="0.15">
      <c r="B122" s="30"/>
      <c r="C122" s="30"/>
      <c r="D122" s="30"/>
      <c r="E122" s="30"/>
      <c r="F122" s="39"/>
      <c r="G122" s="30"/>
      <c r="H122" s="30"/>
      <c r="I122" s="30"/>
      <c r="J122" s="30"/>
      <c r="K122" s="30"/>
      <c r="L122" s="30"/>
      <c r="M122" s="30"/>
      <c r="N122" s="30"/>
    </row>
    <row r="123" spans="2:14" x14ac:dyDescent="0.15">
      <c r="B123" s="30"/>
      <c r="C123" s="30"/>
      <c r="D123" s="30"/>
      <c r="E123" s="30"/>
      <c r="F123" s="39"/>
      <c r="G123" s="30"/>
      <c r="H123" s="30"/>
      <c r="I123" s="30"/>
      <c r="J123" s="30"/>
      <c r="K123" s="30"/>
      <c r="L123" s="30"/>
      <c r="M123" s="30"/>
      <c r="N123" s="30"/>
    </row>
    <row r="124" spans="2:14" x14ac:dyDescent="0.15">
      <c r="B124" s="30"/>
      <c r="C124" s="30"/>
      <c r="D124" s="30"/>
      <c r="E124" s="30"/>
      <c r="F124" s="39"/>
      <c r="G124" s="30"/>
      <c r="H124" s="30"/>
      <c r="I124" s="30"/>
      <c r="J124" s="30"/>
      <c r="K124" s="30"/>
      <c r="L124" s="30"/>
      <c r="M124" s="30"/>
      <c r="N124" s="30"/>
    </row>
    <row r="125" spans="2:14" x14ac:dyDescent="0.15">
      <c r="B125" s="30"/>
      <c r="C125" s="30"/>
      <c r="D125" s="30"/>
      <c r="E125" s="30"/>
      <c r="F125" s="39"/>
      <c r="G125" s="30"/>
      <c r="H125" s="30"/>
      <c r="I125" s="30"/>
      <c r="J125" s="30"/>
      <c r="K125" s="30"/>
      <c r="L125" s="30"/>
      <c r="M125" s="30"/>
      <c r="N125" s="30"/>
    </row>
    <row r="126" spans="2:14" x14ac:dyDescent="0.15">
      <c r="B126" s="30"/>
      <c r="C126" s="30"/>
      <c r="D126" s="30"/>
      <c r="E126" s="30"/>
      <c r="F126" s="39"/>
      <c r="G126" s="30"/>
      <c r="H126" s="30"/>
      <c r="I126" s="30"/>
      <c r="J126" s="30"/>
      <c r="K126" s="30"/>
      <c r="L126" s="30"/>
      <c r="M126" s="30"/>
      <c r="N126" s="30"/>
    </row>
    <row r="127" spans="2:14" x14ac:dyDescent="0.15">
      <c r="B127" s="30"/>
      <c r="C127" s="30"/>
      <c r="D127" s="30"/>
      <c r="E127" s="30"/>
      <c r="F127" s="39"/>
      <c r="G127" s="30"/>
      <c r="H127" s="30"/>
      <c r="I127" s="30"/>
      <c r="J127" s="30"/>
      <c r="K127" s="30"/>
      <c r="L127" s="30"/>
      <c r="M127" s="30"/>
      <c r="N127" s="30"/>
    </row>
    <row r="128" spans="2:14" x14ac:dyDescent="0.15">
      <c r="B128" s="30"/>
      <c r="C128" s="30"/>
      <c r="D128" s="30"/>
      <c r="E128" s="30"/>
      <c r="F128" s="39"/>
      <c r="G128" s="30"/>
      <c r="H128" s="30"/>
      <c r="I128" s="30"/>
      <c r="J128" s="30"/>
      <c r="K128" s="30"/>
      <c r="L128" s="30"/>
      <c r="M128" s="30"/>
      <c r="N128" s="30"/>
    </row>
    <row r="129" spans="2:14" x14ac:dyDescent="0.15">
      <c r="B129" s="30"/>
      <c r="C129" s="30"/>
      <c r="D129" s="30"/>
      <c r="E129" s="30"/>
      <c r="F129" s="39"/>
      <c r="G129" s="30"/>
      <c r="H129" s="30"/>
      <c r="I129" s="30"/>
      <c r="J129" s="30"/>
      <c r="K129" s="30"/>
      <c r="L129" s="30"/>
      <c r="M129" s="30"/>
      <c r="N129" s="30"/>
    </row>
    <row r="130" spans="2:14" x14ac:dyDescent="0.15">
      <c r="B130" s="30"/>
      <c r="C130" s="30"/>
      <c r="D130" s="30"/>
      <c r="E130" s="30"/>
      <c r="F130" s="39"/>
      <c r="G130" s="30"/>
      <c r="H130" s="30"/>
      <c r="I130" s="30"/>
      <c r="J130" s="30"/>
      <c r="K130" s="30"/>
      <c r="L130" s="30"/>
      <c r="M130" s="30"/>
      <c r="N130" s="30"/>
    </row>
    <row r="131" spans="2:14" x14ac:dyDescent="0.15">
      <c r="B131" s="30"/>
      <c r="C131" s="30"/>
      <c r="D131" s="30"/>
      <c r="E131" s="30"/>
      <c r="F131" s="39"/>
      <c r="G131" s="30"/>
      <c r="H131" s="30"/>
      <c r="I131" s="30"/>
      <c r="J131" s="30"/>
      <c r="K131" s="30"/>
      <c r="L131" s="30"/>
      <c r="M131" s="30"/>
      <c r="N131" s="30"/>
    </row>
    <row r="132" spans="2:14" x14ac:dyDescent="0.15">
      <c r="B132" s="30"/>
      <c r="C132" s="30"/>
      <c r="D132" s="30"/>
      <c r="E132" s="30"/>
      <c r="F132" s="39"/>
      <c r="G132" s="30"/>
      <c r="H132" s="30"/>
      <c r="I132" s="30"/>
      <c r="J132" s="30"/>
      <c r="K132" s="30"/>
      <c r="L132" s="30"/>
      <c r="M132" s="30"/>
      <c r="N132" s="30"/>
    </row>
    <row r="133" spans="2:14" x14ac:dyDescent="0.15">
      <c r="B133" s="30"/>
      <c r="C133" s="30"/>
      <c r="D133" s="30"/>
      <c r="E133" s="30"/>
      <c r="F133" s="39"/>
      <c r="G133" s="30"/>
      <c r="H133" s="30"/>
      <c r="I133" s="30"/>
      <c r="J133" s="30"/>
      <c r="K133" s="30"/>
      <c r="L133" s="30"/>
      <c r="M133" s="30"/>
      <c r="N133" s="30"/>
    </row>
    <row r="134" spans="2:14" x14ac:dyDescent="0.15">
      <c r="B134" s="30"/>
      <c r="C134" s="30"/>
      <c r="D134" s="30"/>
      <c r="E134" s="30"/>
      <c r="F134" s="39"/>
      <c r="G134" s="30"/>
      <c r="H134" s="30"/>
      <c r="I134" s="30"/>
      <c r="J134" s="30"/>
      <c r="K134" s="30"/>
      <c r="L134" s="30"/>
      <c r="M134" s="30"/>
      <c r="N134" s="30"/>
    </row>
    <row r="135" spans="2:14" x14ac:dyDescent="0.15">
      <c r="B135" s="30"/>
      <c r="C135" s="30"/>
      <c r="D135" s="30"/>
      <c r="E135" s="30"/>
      <c r="F135" s="39"/>
      <c r="G135" s="30"/>
      <c r="H135" s="30"/>
      <c r="I135" s="30"/>
      <c r="J135" s="30"/>
      <c r="K135" s="30"/>
      <c r="L135" s="30"/>
      <c r="M135" s="30"/>
      <c r="N135" s="30"/>
    </row>
  </sheetData>
  <mergeCells count="12">
    <mergeCell ref="A1:N1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</mergeCells>
  <phoneticPr fontId="10" type="noConversion"/>
  <printOptions horizontalCentered="1"/>
  <pageMargins left="7.874015748031496E-2" right="0.11811023622047245" top="0.55118110236220474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TO29"/>
  <sheetViews>
    <sheetView showZeros="0" tabSelected="1" workbookViewId="0">
      <selection activeCell="K10" sqref="K10"/>
    </sheetView>
  </sheetViews>
  <sheetFormatPr defaultRowHeight="13.5" x14ac:dyDescent="0.15"/>
  <cols>
    <col min="1" max="1" width="20.75" style="1" customWidth="1"/>
    <col min="2" max="2" width="10.875" style="1" customWidth="1"/>
    <col min="3" max="3" width="10.625" style="1" customWidth="1"/>
    <col min="4" max="4" width="11.375" style="1" hidden="1" customWidth="1"/>
    <col min="5" max="5" width="11.5" style="1" customWidth="1"/>
    <col min="6" max="6" width="8.375" style="44" customWidth="1"/>
    <col min="7" max="7" width="9.875" style="1" customWidth="1"/>
    <col min="8" max="8" width="10.625" style="1" customWidth="1"/>
    <col min="9" max="9" width="10.5" style="1" customWidth="1"/>
    <col min="10" max="207" width="9" style="1"/>
    <col min="208" max="208" width="25.875" style="1" customWidth="1"/>
    <col min="209" max="209" width="10.75" style="1" customWidth="1"/>
    <col min="210" max="211" width="9" style="1" hidden="1" customWidth="1"/>
    <col min="212" max="212" width="9.375" style="1" customWidth="1"/>
    <col min="213" max="213" width="9.75" style="1" customWidth="1"/>
    <col min="214" max="214" width="10" style="1" customWidth="1"/>
    <col min="215" max="463" width="9" style="1"/>
    <col min="464" max="464" width="25.875" style="1" customWidth="1"/>
    <col min="465" max="465" width="10.75" style="1" customWidth="1"/>
    <col min="466" max="467" width="9" style="1" hidden="1" customWidth="1"/>
    <col min="468" max="468" width="9.375" style="1" customWidth="1"/>
    <col min="469" max="469" width="9.75" style="1" customWidth="1"/>
    <col min="470" max="470" width="10" style="1" customWidth="1"/>
    <col min="471" max="719" width="9" style="1"/>
    <col min="720" max="720" width="25.875" style="1" customWidth="1"/>
    <col min="721" max="721" width="10.75" style="1" customWidth="1"/>
    <col min="722" max="723" width="9" style="1" hidden="1" customWidth="1"/>
    <col min="724" max="724" width="9.375" style="1" customWidth="1"/>
    <col min="725" max="725" width="9.75" style="1" customWidth="1"/>
    <col min="726" max="726" width="10" style="1" customWidth="1"/>
    <col min="727" max="975" width="9" style="1"/>
    <col min="976" max="976" width="25.875" style="1" customWidth="1"/>
    <col min="977" max="977" width="10.75" style="1" customWidth="1"/>
    <col min="978" max="979" width="9" style="1" hidden="1" customWidth="1"/>
    <col min="980" max="980" width="9.375" style="1" customWidth="1"/>
    <col min="981" max="981" width="9.75" style="1" customWidth="1"/>
    <col min="982" max="982" width="10" style="1" customWidth="1"/>
    <col min="983" max="1231" width="9" style="1"/>
    <col min="1232" max="1232" width="25.875" style="1" customWidth="1"/>
    <col min="1233" max="1233" width="10.75" style="1" customWidth="1"/>
    <col min="1234" max="1235" width="9" style="1" hidden="1" customWidth="1"/>
    <col min="1236" max="1236" width="9.375" style="1" customWidth="1"/>
    <col min="1237" max="1237" width="9.75" style="1" customWidth="1"/>
    <col min="1238" max="1238" width="10" style="1" customWidth="1"/>
    <col min="1239" max="1487" width="9" style="1"/>
    <col min="1488" max="1488" width="25.875" style="1" customWidth="1"/>
    <col min="1489" max="1489" width="10.75" style="1" customWidth="1"/>
    <col min="1490" max="1491" width="9" style="1" hidden="1" customWidth="1"/>
    <col min="1492" max="1492" width="9.375" style="1" customWidth="1"/>
    <col min="1493" max="1493" width="9.75" style="1" customWidth="1"/>
    <col min="1494" max="1494" width="10" style="1" customWidth="1"/>
    <col min="1495" max="1743" width="9" style="1"/>
    <col min="1744" max="1744" width="25.875" style="1" customWidth="1"/>
    <col min="1745" max="1745" width="10.75" style="1" customWidth="1"/>
    <col min="1746" max="1747" width="9" style="1" hidden="1" customWidth="1"/>
    <col min="1748" max="1748" width="9.375" style="1" customWidth="1"/>
    <col min="1749" max="1749" width="9.75" style="1" customWidth="1"/>
    <col min="1750" max="1750" width="10" style="1" customWidth="1"/>
    <col min="1751" max="1999" width="9" style="1"/>
    <col min="2000" max="2000" width="25.875" style="1" customWidth="1"/>
    <col min="2001" max="2001" width="10.75" style="1" customWidth="1"/>
    <col min="2002" max="2003" width="9" style="1" hidden="1" customWidth="1"/>
    <col min="2004" max="2004" width="9.375" style="1" customWidth="1"/>
    <col min="2005" max="2005" width="9.75" style="1" customWidth="1"/>
    <col min="2006" max="2006" width="10" style="1" customWidth="1"/>
    <col min="2007" max="2255" width="9" style="1"/>
    <col min="2256" max="2256" width="25.875" style="1" customWidth="1"/>
    <col min="2257" max="2257" width="10.75" style="1" customWidth="1"/>
    <col min="2258" max="2259" width="9" style="1" hidden="1" customWidth="1"/>
    <col min="2260" max="2260" width="9.375" style="1" customWidth="1"/>
    <col min="2261" max="2261" width="9.75" style="1" customWidth="1"/>
    <col min="2262" max="2262" width="10" style="1" customWidth="1"/>
    <col min="2263" max="2511" width="9" style="1"/>
    <col min="2512" max="2512" width="25.875" style="1" customWidth="1"/>
    <col min="2513" max="2513" width="10.75" style="1" customWidth="1"/>
    <col min="2514" max="2515" width="9" style="1" hidden="1" customWidth="1"/>
    <col min="2516" max="2516" width="9.375" style="1" customWidth="1"/>
    <col min="2517" max="2517" width="9.75" style="1" customWidth="1"/>
    <col min="2518" max="2518" width="10" style="1" customWidth="1"/>
    <col min="2519" max="2767" width="9" style="1"/>
    <col min="2768" max="2768" width="25.875" style="1" customWidth="1"/>
    <col min="2769" max="2769" width="10.75" style="1" customWidth="1"/>
    <col min="2770" max="2771" width="9" style="1" hidden="1" customWidth="1"/>
    <col min="2772" max="2772" width="9.375" style="1" customWidth="1"/>
    <col min="2773" max="2773" width="9.75" style="1" customWidth="1"/>
    <col min="2774" max="2774" width="10" style="1" customWidth="1"/>
    <col min="2775" max="3023" width="9" style="1"/>
    <col min="3024" max="3024" width="25.875" style="1" customWidth="1"/>
    <col min="3025" max="3025" width="10.75" style="1" customWidth="1"/>
    <col min="3026" max="3027" width="9" style="1" hidden="1" customWidth="1"/>
    <col min="3028" max="3028" width="9.375" style="1" customWidth="1"/>
    <col min="3029" max="3029" width="9.75" style="1" customWidth="1"/>
    <col min="3030" max="3030" width="10" style="1" customWidth="1"/>
    <col min="3031" max="3279" width="9" style="1"/>
    <col min="3280" max="3280" width="25.875" style="1" customWidth="1"/>
    <col min="3281" max="3281" width="10.75" style="1" customWidth="1"/>
    <col min="3282" max="3283" width="9" style="1" hidden="1" customWidth="1"/>
    <col min="3284" max="3284" width="9.375" style="1" customWidth="1"/>
    <col min="3285" max="3285" width="9.75" style="1" customWidth="1"/>
    <col min="3286" max="3286" width="10" style="1" customWidth="1"/>
    <col min="3287" max="3535" width="9" style="1"/>
    <col min="3536" max="3536" width="25.875" style="1" customWidth="1"/>
    <col min="3537" max="3537" width="10.75" style="1" customWidth="1"/>
    <col min="3538" max="3539" width="9" style="1" hidden="1" customWidth="1"/>
    <col min="3540" max="3540" width="9.375" style="1" customWidth="1"/>
    <col min="3541" max="3541" width="9.75" style="1" customWidth="1"/>
    <col min="3542" max="3542" width="10" style="1" customWidth="1"/>
    <col min="3543" max="3791" width="9" style="1"/>
    <col min="3792" max="3792" width="25.875" style="1" customWidth="1"/>
    <col min="3793" max="3793" width="10.75" style="1" customWidth="1"/>
    <col min="3794" max="3795" width="9" style="1" hidden="1" customWidth="1"/>
    <col min="3796" max="3796" width="9.375" style="1" customWidth="1"/>
    <col min="3797" max="3797" width="9.75" style="1" customWidth="1"/>
    <col min="3798" max="3798" width="10" style="1" customWidth="1"/>
    <col min="3799" max="4047" width="9" style="1"/>
    <col min="4048" max="4048" width="25.875" style="1" customWidth="1"/>
    <col min="4049" max="4049" width="10.75" style="1" customWidth="1"/>
    <col min="4050" max="4051" width="9" style="1" hidden="1" customWidth="1"/>
    <col min="4052" max="4052" width="9.375" style="1" customWidth="1"/>
    <col min="4053" max="4053" width="9.75" style="1" customWidth="1"/>
    <col min="4054" max="4054" width="10" style="1" customWidth="1"/>
    <col min="4055" max="4303" width="9" style="1"/>
    <col min="4304" max="4304" width="25.875" style="1" customWidth="1"/>
    <col min="4305" max="4305" width="10.75" style="1" customWidth="1"/>
    <col min="4306" max="4307" width="9" style="1" hidden="1" customWidth="1"/>
    <col min="4308" max="4308" width="9.375" style="1" customWidth="1"/>
    <col min="4309" max="4309" width="9.75" style="1" customWidth="1"/>
    <col min="4310" max="4310" width="10" style="1" customWidth="1"/>
    <col min="4311" max="4559" width="9" style="1"/>
    <col min="4560" max="4560" width="25.875" style="1" customWidth="1"/>
    <col min="4561" max="4561" width="10.75" style="1" customWidth="1"/>
    <col min="4562" max="4563" width="9" style="1" hidden="1" customWidth="1"/>
    <col min="4564" max="4564" width="9.375" style="1" customWidth="1"/>
    <col min="4565" max="4565" width="9.75" style="1" customWidth="1"/>
    <col min="4566" max="4566" width="10" style="1" customWidth="1"/>
    <col min="4567" max="4815" width="9" style="1"/>
    <col min="4816" max="4816" width="25.875" style="1" customWidth="1"/>
    <col min="4817" max="4817" width="10.75" style="1" customWidth="1"/>
    <col min="4818" max="4819" width="9" style="1" hidden="1" customWidth="1"/>
    <col min="4820" max="4820" width="9.375" style="1" customWidth="1"/>
    <col min="4821" max="4821" width="9.75" style="1" customWidth="1"/>
    <col min="4822" max="4822" width="10" style="1" customWidth="1"/>
    <col min="4823" max="5071" width="9" style="1"/>
    <col min="5072" max="5072" width="25.875" style="1" customWidth="1"/>
    <col min="5073" max="5073" width="10.75" style="1" customWidth="1"/>
    <col min="5074" max="5075" width="9" style="1" hidden="1" customWidth="1"/>
    <col min="5076" max="5076" width="9.375" style="1" customWidth="1"/>
    <col min="5077" max="5077" width="9.75" style="1" customWidth="1"/>
    <col min="5078" max="5078" width="10" style="1" customWidth="1"/>
    <col min="5079" max="5327" width="9" style="1"/>
    <col min="5328" max="5328" width="25.875" style="1" customWidth="1"/>
    <col min="5329" max="5329" width="10.75" style="1" customWidth="1"/>
    <col min="5330" max="5331" width="9" style="1" hidden="1" customWidth="1"/>
    <col min="5332" max="5332" width="9.375" style="1" customWidth="1"/>
    <col min="5333" max="5333" width="9.75" style="1" customWidth="1"/>
    <col min="5334" max="5334" width="10" style="1" customWidth="1"/>
    <col min="5335" max="5583" width="9" style="1"/>
    <col min="5584" max="5584" width="25.875" style="1" customWidth="1"/>
    <col min="5585" max="5585" width="10.75" style="1" customWidth="1"/>
    <col min="5586" max="5587" width="9" style="1" hidden="1" customWidth="1"/>
    <col min="5588" max="5588" width="9.375" style="1" customWidth="1"/>
    <col min="5589" max="5589" width="9.75" style="1" customWidth="1"/>
    <col min="5590" max="5590" width="10" style="1" customWidth="1"/>
    <col min="5591" max="5839" width="9" style="1"/>
    <col min="5840" max="5840" width="25.875" style="1" customWidth="1"/>
    <col min="5841" max="5841" width="10.75" style="1" customWidth="1"/>
    <col min="5842" max="5843" width="9" style="1" hidden="1" customWidth="1"/>
    <col min="5844" max="5844" width="9.375" style="1" customWidth="1"/>
    <col min="5845" max="5845" width="9.75" style="1" customWidth="1"/>
    <col min="5846" max="5846" width="10" style="1" customWidth="1"/>
    <col min="5847" max="6095" width="9" style="1"/>
    <col min="6096" max="6096" width="25.875" style="1" customWidth="1"/>
    <col min="6097" max="6097" width="10.75" style="1" customWidth="1"/>
    <col min="6098" max="6099" width="9" style="1" hidden="1" customWidth="1"/>
    <col min="6100" max="6100" width="9.375" style="1" customWidth="1"/>
    <col min="6101" max="6101" width="9.75" style="1" customWidth="1"/>
    <col min="6102" max="6102" width="10" style="1" customWidth="1"/>
    <col min="6103" max="6351" width="9" style="1"/>
    <col min="6352" max="6352" width="25.875" style="1" customWidth="1"/>
    <col min="6353" max="6353" width="10.75" style="1" customWidth="1"/>
    <col min="6354" max="6355" width="9" style="1" hidden="1" customWidth="1"/>
    <col min="6356" max="6356" width="9.375" style="1" customWidth="1"/>
    <col min="6357" max="6357" width="9.75" style="1" customWidth="1"/>
    <col min="6358" max="6358" width="10" style="1" customWidth="1"/>
    <col min="6359" max="6607" width="9" style="1"/>
    <col min="6608" max="6608" width="25.875" style="1" customWidth="1"/>
    <col min="6609" max="6609" width="10.75" style="1" customWidth="1"/>
    <col min="6610" max="6611" width="9" style="1" hidden="1" customWidth="1"/>
    <col min="6612" max="6612" width="9.375" style="1" customWidth="1"/>
    <col min="6613" max="6613" width="9.75" style="1" customWidth="1"/>
    <col min="6614" max="6614" width="10" style="1" customWidth="1"/>
    <col min="6615" max="6863" width="9" style="1"/>
    <col min="6864" max="6864" width="25.875" style="1" customWidth="1"/>
    <col min="6865" max="6865" width="10.75" style="1" customWidth="1"/>
    <col min="6866" max="6867" width="9" style="1" hidden="1" customWidth="1"/>
    <col min="6868" max="6868" width="9.375" style="1" customWidth="1"/>
    <col min="6869" max="6869" width="9.75" style="1" customWidth="1"/>
    <col min="6870" max="6870" width="10" style="1" customWidth="1"/>
    <col min="6871" max="7119" width="9" style="1"/>
    <col min="7120" max="7120" width="25.875" style="1" customWidth="1"/>
    <col min="7121" max="7121" width="10.75" style="1" customWidth="1"/>
    <col min="7122" max="7123" width="9" style="1" hidden="1" customWidth="1"/>
    <col min="7124" max="7124" width="9.375" style="1" customWidth="1"/>
    <col min="7125" max="7125" width="9.75" style="1" customWidth="1"/>
    <col min="7126" max="7126" width="10" style="1" customWidth="1"/>
    <col min="7127" max="7375" width="9" style="1"/>
    <col min="7376" max="7376" width="25.875" style="1" customWidth="1"/>
    <col min="7377" max="7377" width="10.75" style="1" customWidth="1"/>
    <col min="7378" max="7379" width="9" style="1" hidden="1" customWidth="1"/>
    <col min="7380" max="7380" width="9.375" style="1" customWidth="1"/>
    <col min="7381" max="7381" width="9.75" style="1" customWidth="1"/>
    <col min="7382" max="7382" width="10" style="1" customWidth="1"/>
    <col min="7383" max="7631" width="9" style="1"/>
    <col min="7632" max="7632" width="25.875" style="1" customWidth="1"/>
    <col min="7633" max="7633" width="10.75" style="1" customWidth="1"/>
    <col min="7634" max="7635" width="9" style="1" hidden="1" customWidth="1"/>
    <col min="7636" max="7636" width="9.375" style="1" customWidth="1"/>
    <col min="7637" max="7637" width="9.75" style="1" customWidth="1"/>
    <col min="7638" max="7638" width="10" style="1" customWidth="1"/>
    <col min="7639" max="7887" width="9" style="1"/>
    <col min="7888" max="7888" width="25.875" style="1" customWidth="1"/>
    <col min="7889" max="7889" width="10.75" style="1" customWidth="1"/>
    <col min="7890" max="7891" width="9" style="1" hidden="1" customWidth="1"/>
    <col min="7892" max="7892" width="9.375" style="1" customWidth="1"/>
    <col min="7893" max="7893" width="9.75" style="1" customWidth="1"/>
    <col min="7894" max="7894" width="10" style="1" customWidth="1"/>
    <col min="7895" max="8143" width="9" style="1"/>
    <col min="8144" max="8144" width="25.875" style="1" customWidth="1"/>
    <col min="8145" max="8145" width="10.75" style="1" customWidth="1"/>
    <col min="8146" max="8147" width="9" style="1" hidden="1" customWidth="1"/>
    <col min="8148" max="8148" width="9.375" style="1" customWidth="1"/>
    <col min="8149" max="8149" width="9.75" style="1" customWidth="1"/>
    <col min="8150" max="8150" width="10" style="1" customWidth="1"/>
    <col min="8151" max="8399" width="9" style="1"/>
    <col min="8400" max="8400" width="25.875" style="1" customWidth="1"/>
    <col min="8401" max="8401" width="10.75" style="1" customWidth="1"/>
    <col min="8402" max="8403" width="9" style="1" hidden="1" customWidth="1"/>
    <col min="8404" max="8404" width="9.375" style="1" customWidth="1"/>
    <col min="8405" max="8405" width="9.75" style="1" customWidth="1"/>
    <col min="8406" max="8406" width="10" style="1" customWidth="1"/>
    <col min="8407" max="8655" width="9" style="1"/>
    <col min="8656" max="8656" width="25.875" style="1" customWidth="1"/>
    <col min="8657" max="8657" width="10.75" style="1" customWidth="1"/>
    <col min="8658" max="8659" width="9" style="1" hidden="1" customWidth="1"/>
    <col min="8660" max="8660" width="9.375" style="1" customWidth="1"/>
    <col min="8661" max="8661" width="9.75" style="1" customWidth="1"/>
    <col min="8662" max="8662" width="10" style="1" customWidth="1"/>
    <col min="8663" max="8911" width="9" style="1"/>
    <col min="8912" max="8912" width="25.875" style="1" customWidth="1"/>
    <col min="8913" max="8913" width="10.75" style="1" customWidth="1"/>
    <col min="8914" max="8915" width="9" style="1" hidden="1" customWidth="1"/>
    <col min="8916" max="8916" width="9.375" style="1" customWidth="1"/>
    <col min="8917" max="8917" width="9.75" style="1" customWidth="1"/>
    <col min="8918" max="8918" width="10" style="1" customWidth="1"/>
    <col min="8919" max="9167" width="9" style="1"/>
    <col min="9168" max="9168" width="25.875" style="1" customWidth="1"/>
    <col min="9169" max="9169" width="10.75" style="1" customWidth="1"/>
    <col min="9170" max="9171" width="9" style="1" hidden="1" customWidth="1"/>
    <col min="9172" max="9172" width="9.375" style="1" customWidth="1"/>
    <col min="9173" max="9173" width="9.75" style="1" customWidth="1"/>
    <col min="9174" max="9174" width="10" style="1" customWidth="1"/>
    <col min="9175" max="9423" width="9" style="1"/>
    <col min="9424" max="9424" width="25.875" style="1" customWidth="1"/>
    <col min="9425" max="9425" width="10.75" style="1" customWidth="1"/>
    <col min="9426" max="9427" width="9" style="1" hidden="1" customWidth="1"/>
    <col min="9428" max="9428" width="9.375" style="1" customWidth="1"/>
    <col min="9429" max="9429" width="9.75" style="1" customWidth="1"/>
    <col min="9430" max="9430" width="10" style="1" customWidth="1"/>
    <col min="9431" max="9679" width="9" style="1"/>
    <col min="9680" max="9680" width="25.875" style="1" customWidth="1"/>
    <col min="9681" max="9681" width="10.75" style="1" customWidth="1"/>
    <col min="9682" max="9683" width="9" style="1" hidden="1" customWidth="1"/>
    <col min="9684" max="9684" width="9.375" style="1" customWidth="1"/>
    <col min="9685" max="9685" width="9.75" style="1" customWidth="1"/>
    <col min="9686" max="9686" width="10" style="1" customWidth="1"/>
    <col min="9687" max="9935" width="9" style="1"/>
    <col min="9936" max="9936" width="25.875" style="1" customWidth="1"/>
    <col min="9937" max="9937" width="10.75" style="1" customWidth="1"/>
    <col min="9938" max="9939" width="9" style="1" hidden="1" customWidth="1"/>
    <col min="9940" max="9940" width="9.375" style="1" customWidth="1"/>
    <col min="9941" max="9941" width="9.75" style="1" customWidth="1"/>
    <col min="9942" max="9942" width="10" style="1" customWidth="1"/>
    <col min="9943" max="10191" width="9" style="1"/>
    <col min="10192" max="10192" width="25.875" style="1" customWidth="1"/>
    <col min="10193" max="10193" width="10.75" style="1" customWidth="1"/>
    <col min="10194" max="10195" width="9" style="1" hidden="1" customWidth="1"/>
    <col min="10196" max="10196" width="9.375" style="1" customWidth="1"/>
    <col min="10197" max="10197" width="9.75" style="1" customWidth="1"/>
    <col min="10198" max="10198" width="10" style="1" customWidth="1"/>
    <col min="10199" max="10447" width="9" style="1"/>
    <col min="10448" max="10448" width="25.875" style="1" customWidth="1"/>
    <col min="10449" max="10449" width="10.75" style="1" customWidth="1"/>
    <col min="10450" max="10451" width="9" style="1" hidden="1" customWidth="1"/>
    <col min="10452" max="10452" width="9.375" style="1" customWidth="1"/>
    <col min="10453" max="10453" width="9.75" style="1" customWidth="1"/>
    <col min="10454" max="10454" width="10" style="1" customWidth="1"/>
    <col min="10455" max="10703" width="9" style="1"/>
    <col min="10704" max="10704" width="25.875" style="1" customWidth="1"/>
    <col min="10705" max="10705" width="10.75" style="1" customWidth="1"/>
    <col min="10706" max="10707" width="9" style="1" hidden="1" customWidth="1"/>
    <col min="10708" max="10708" width="9.375" style="1" customWidth="1"/>
    <col min="10709" max="10709" width="9.75" style="1" customWidth="1"/>
    <col min="10710" max="10710" width="10" style="1" customWidth="1"/>
    <col min="10711" max="10959" width="9" style="1"/>
    <col min="10960" max="10960" width="25.875" style="1" customWidth="1"/>
    <col min="10961" max="10961" width="10.75" style="1" customWidth="1"/>
    <col min="10962" max="10963" width="9" style="1" hidden="1" customWidth="1"/>
    <col min="10964" max="10964" width="9.375" style="1" customWidth="1"/>
    <col min="10965" max="10965" width="9.75" style="1" customWidth="1"/>
    <col min="10966" max="10966" width="10" style="1" customWidth="1"/>
    <col min="10967" max="11215" width="9" style="1"/>
    <col min="11216" max="11216" width="25.875" style="1" customWidth="1"/>
    <col min="11217" max="11217" width="10.75" style="1" customWidth="1"/>
    <col min="11218" max="11219" width="9" style="1" hidden="1" customWidth="1"/>
    <col min="11220" max="11220" width="9.375" style="1" customWidth="1"/>
    <col min="11221" max="11221" width="9.75" style="1" customWidth="1"/>
    <col min="11222" max="11222" width="10" style="1" customWidth="1"/>
    <col min="11223" max="11471" width="9" style="1"/>
    <col min="11472" max="11472" width="25.875" style="1" customWidth="1"/>
    <col min="11473" max="11473" width="10.75" style="1" customWidth="1"/>
    <col min="11474" max="11475" width="9" style="1" hidden="1" customWidth="1"/>
    <col min="11476" max="11476" width="9.375" style="1" customWidth="1"/>
    <col min="11477" max="11477" width="9.75" style="1" customWidth="1"/>
    <col min="11478" max="11478" width="10" style="1" customWidth="1"/>
    <col min="11479" max="11727" width="9" style="1"/>
    <col min="11728" max="11728" width="25.875" style="1" customWidth="1"/>
    <col min="11729" max="11729" width="10.75" style="1" customWidth="1"/>
    <col min="11730" max="11731" width="9" style="1" hidden="1" customWidth="1"/>
    <col min="11732" max="11732" width="9.375" style="1" customWidth="1"/>
    <col min="11733" max="11733" width="9.75" style="1" customWidth="1"/>
    <col min="11734" max="11734" width="10" style="1" customWidth="1"/>
    <col min="11735" max="11983" width="9" style="1"/>
    <col min="11984" max="11984" width="25.875" style="1" customWidth="1"/>
    <col min="11985" max="11985" width="10.75" style="1" customWidth="1"/>
    <col min="11986" max="11987" width="9" style="1" hidden="1" customWidth="1"/>
    <col min="11988" max="11988" width="9.375" style="1" customWidth="1"/>
    <col min="11989" max="11989" width="9.75" style="1" customWidth="1"/>
    <col min="11990" max="11990" width="10" style="1" customWidth="1"/>
    <col min="11991" max="12239" width="9" style="1"/>
    <col min="12240" max="12240" width="25.875" style="1" customWidth="1"/>
    <col min="12241" max="12241" width="10.75" style="1" customWidth="1"/>
    <col min="12242" max="12243" width="9" style="1" hidden="1" customWidth="1"/>
    <col min="12244" max="12244" width="9.375" style="1" customWidth="1"/>
    <col min="12245" max="12245" width="9.75" style="1" customWidth="1"/>
    <col min="12246" max="12246" width="10" style="1" customWidth="1"/>
    <col min="12247" max="12495" width="9" style="1"/>
    <col min="12496" max="12496" width="25.875" style="1" customWidth="1"/>
    <col min="12497" max="12497" width="10.75" style="1" customWidth="1"/>
    <col min="12498" max="12499" width="9" style="1" hidden="1" customWidth="1"/>
    <col min="12500" max="12500" width="9.375" style="1" customWidth="1"/>
    <col min="12501" max="12501" width="9.75" style="1" customWidth="1"/>
    <col min="12502" max="12502" width="10" style="1" customWidth="1"/>
    <col min="12503" max="12751" width="9" style="1"/>
    <col min="12752" max="12752" width="25.875" style="1" customWidth="1"/>
    <col min="12753" max="12753" width="10.75" style="1" customWidth="1"/>
    <col min="12754" max="12755" width="9" style="1" hidden="1" customWidth="1"/>
    <col min="12756" max="12756" width="9.375" style="1" customWidth="1"/>
    <col min="12757" max="12757" width="9.75" style="1" customWidth="1"/>
    <col min="12758" max="12758" width="10" style="1" customWidth="1"/>
    <col min="12759" max="13007" width="9" style="1"/>
    <col min="13008" max="13008" width="25.875" style="1" customWidth="1"/>
    <col min="13009" max="13009" width="10.75" style="1" customWidth="1"/>
    <col min="13010" max="13011" width="9" style="1" hidden="1" customWidth="1"/>
    <col min="13012" max="13012" width="9.375" style="1" customWidth="1"/>
    <col min="13013" max="13013" width="9.75" style="1" customWidth="1"/>
    <col min="13014" max="13014" width="10" style="1" customWidth="1"/>
    <col min="13015" max="13263" width="9" style="1"/>
    <col min="13264" max="13264" width="25.875" style="1" customWidth="1"/>
    <col min="13265" max="13265" width="10.75" style="1" customWidth="1"/>
    <col min="13266" max="13267" width="9" style="1" hidden="1" customWidth="1"/>
    <col min="13268" max="13268" width="9.375" style="1" customWidth="1"/>
    <col min="13269" max="13269" width="9.75" style="1" customWidth="1"/>
    <col min="13270" max="13270" width="10" style="1" customWidth="1"/>
    <col min="13271" max="13519" width="9" style="1"/>
    <col min="13520" max="13520" width="25.875" style="1" customWidth="1"/>
    <col min="13521" max="13521" width="10.75" style="1" customWidth="1"/>
    <col min="13522" max="13523" width="9" style="1" hidden="1" customWidth="1"/>
    <col min="13524" max="13524" width="9.375" style="1" customWidth="1"/>
    <col min="13525" max="13525" width="9.75" style="1" customWidth="1"/>
    <col min="13526" max="13526" width="10" style="1" customWidth="1"/>
    <col min="13527" max="13775" width="9" style="1"/>
    <col min="13776" max="13776" width="25.875" style="1" customWidth="1"/>
    <col min="13777" max="13777" width="10.75" style="1" customWidth="1"/>
    <col min="13778" max="13779" width="9" style="1" hidden="1" customWidth="1"/>
    <col min="13780" max="13780" width="9.375" style="1" customWidth="1"/>
    <col min="13781" max="13781" width="9.75" style="1" customWidth="1"/>
    <col min="13782" max="13782" width="10" style="1" customWidth="1"/>
    <col min="13783" max="14031" width="9" style="1"/>
    <col min="14032" max="14032" width="25.875" style="1" customWidth="1"/>
    <col min="14033" max="14033" width="10.75" style="1" customWidth="1"/>
    <col min="14034" max="14035" width="9" style="1" hidden="1" customWidth="1"/>
    <col min="14036" max="14036" width="9.375" style="1" customWidth="1"/>
    <col min="14037" max="14037" width="9.75" style="1" customWidth="1"/>
    <col min="14038" max="14038" width="10" style="1" customWidth="1"/>
    <col min="14039" max="14287" width="9" style="1"/>
    <col min="14288" max="14288" width="25.875" style="1" customWidth="1"/>
    <col min="14289" max="14289" width="10.75" style="1" customWidth="1"/>
    <col min="14290" max="14291" width="9" style="1" hidden="1" customWidth="1"/>
    <col min="14292" max="14292" width="9.375" style="1" customWidth="1"/>
    <col min="14293" max="14293" width="9.75" style="1" customWidth="1"/>
    <col min="14294" max="14294" width="10" style="1" customWidth="1"/>
    <col min="14295" max="14543" width="9" style="1"/>
    <col min="14544" max="14544" width="25.875" style="1" customWidth="1"/>
    <col min="14545" max="14545" width="10.75" style="1" customWidth="1"/>
    <col min="14546" max="14547" width="9" style="1" hidden="1" customWidth="1"/>
    <col min="14548" max="14548" width="9.375" style="1" customWidth="1"/>
    <col min="14549" max="14549" width="9.75" style="1" customWidth="1"/>
    <col min="14550" max="14550" width="10" style="1" customWidth="1"/>
    <col min="14551" max="14799" width="9" style="1"/>
    <col min="14800" max="14800" width="25.875" style="1" customWidth="1"/>
    <col min="14801" max="14801" width="10.75" style="1" customWidth="1"/>
    <col min="14802" max="14803" width="9" style="1" hidden="1" customWidth="1"/>
    <col min="14804" max="14804" width="9.375" style="1" customWidth="1"/>
    <col min="14805" max="14805" width="9.75" style="1" customWidth="1"/>
    <col min="14806" max="14806" width="10" style="1" customWidth="1"/>
    <col min="14807" max="15055" width="9" style="1"/>
    <col min="15056" max="15056" width="25.875" style="1" customWidth="1"/>
    <col min="15057" max="15057" width="10.75" style="1" customWidth="1"/>
    <col min="15058" max="15059" width="9" style="1" hidden="1" customWidth="1"/>
    <col min="15060" max="15060" width="9.375" style="1" customWidth="1"/>
    <col min="15061" max="15061" width="9.75" style="1" customWidth="1"/>
    <col min="15062" max="15062" width="10" style="1" customWidth="1"/>
    <col min="15063" max="15311" width="9" style="1"/>
    <col min="15312" max="15312" width="25.875" style="1" customWidth="1"/>
    <col min="15313" max="15313" width="10.75" style="1" customWidth="1"/>
    <col min="15314" max="15315" width="9" style="1" hidden="1" customWidth="1"/>
    <col min="15316" max="15316" width="9.375" style="1" customWidth="1"/>
    <col min="15317" max="15317" width="9.75" style="1" customWidth="1"/>
    <col min="15318" max="15318" width="10" style="1" customWidth="1"/>
    <col min="15319" max="15567" width="9" style="1"/>
    <col min="15568" max="15568" width="25.875" style="1" customWidth="1"/>
    <col min="15569" max="15569" width="10.75" style="1" customWidth="1"/>
    <col min="15570" max="15571" width="9" style="1" hidden="1" customWidth="1"/>
    <col min="15572" max="15572" width="9.375" style="1" customWidth="1"/>
    <col min="15573" max="15573" width="9.75" style="1" customWidth="1"/>
    <col min="15574" max="15574" width="10" style="1" customWidth="1"/>
    <col min="15575" max="15823" width="9" style="1"/>
    <col min="15824" max="15824" width="25.875" style="1" customWidth="1"/>
    <col min="15825" max="15825" width="10.75" style="1" customWidth="1"/>
    <col min="15826" max="15827" width="9" style="1" hidden="1" customWidth="1"/>
    <col min="15828" max="15828" width="9.375" style="1" customWidth="1"/>
    <col min="15829" max="15829" width="9.75" style="1" customWidth="1"/>
    <col min="15830" max="15830" width="10" style="1" customWidth="1"/>
    <col min="15831" max="16079" width="9" style="1"/>
    <col min="16080" max="16080" width="25.875" style="1" customWidth="1"/>
    <col min="16081" max="16081" width="10.75" style="1" customWidth="1"/>
    <col min="16082" max="16083" width="9" style="1" hidden="1" customWidth="1"/>
    <col min="16084" max="16084" width="9.375" style="1" customWidth="1"/>
    <col min="16085" max="16085" width="9.75" style="1" customWidth="1"/>
    <col min="16086" max="16086" width="10" style="1" customWidth="1"/>
    <col min="16087" max="16384" width="9" style="1"/>
  </cols>
  <sheetData>
    <row r="1" spans="1:9" ht="30.75" customHeight="1" x14ac:dyDescent="0.15">
      <c r="A1" s="56" t="s">
        <v>138</v>
      </c>
      <c r="B1" s="56"/>
      <c r="C1" s="56"/>
      <c r="D1" s="56"/>
      <c r="E1" s="56"/>
      <c r="F1" s="56"/>
      <c r="G1" s="56"/>
      <c r="H1" s="56"/>
      <c r="I1" s="56"/>
    </row>
    <row r="2" spans="1:9" ht="26.25" customHeight="1" x14ac:dyDescent="0.15">
      <c r="A2" s="2" t="s">
        <v>97</v>
      </c>
      <c r="B2" s="3"/>
      <c r="C2" s="3"/>
      <c r="D2" s="3"/>
      <c r="E2" s="3"/>
      <c r="F2" s="42"/>
      <c r="G2" s="3"/>
      <c r="H2" s="4"/>
      <c r="I2" s="12" t="s">
        <v>98</v>
      </c>
    </row>
    <row r="3" spans="1:9" ht="20.25" customHeight="1" x14ac:dyDescent="0.15">
      <c r="A3" s="58" t="s">
        <v>1</v>
      </c>
      <c r="B3" s="58" t="s">
        <v>99</v>
      </c>
      <c r="C3" s="59" t="s">
        <v>5</v>
      </c>
      <c r="D3" s="64" t="s">
        <v>141</v>
      </c>
      <c r="E3" s="64" t="s">
        <v>142</v>
      </c>
      <c r="F3" s="67" t="s">
        <v>6</v>
      </c>
      <c r="G3" s="64" t="s">
        <v>100</v>
      </c>
      <c r="H3" s="66" t="s">
        <v>8</v>
      </c>
      <c r="I3" s="57"/>
    </row>
    <row r="4" spans="1:9" ht="15.75" customHeight="1" x14ac:dyDescent="0.15">
      <c r="A4" s="58"/>
      <c r="B4" s="58"/>
      <c r="C4" s="60"/>
      <c r="D4" s="65"/>
      <c r="E4" s="65"/>
      <c r="F4" s="67"/>
      <c r="G4" s="65"/>
      <c r="H4" s="5" t="s">
        <v>9</v>
      </c>
      <c r="I4" s="46" t="s">
        <v>10</v>
      </c>
    </row>
    <row r="5" spans="1:9" ht="24" customHeight="1" x14ac:dyDescent="0.15">
      <c r="A5" s="6" t="s">
        <v>101</v>
      </c>
      <c r="B5" s="7">
        <f>B6+B7</f>
        <v>115946</v>
      </c>
      <c r="C5" s="7">
        <f>C6+C7</f>
        <v>9864</v>
      </c>
      <c r="D5" s="7">
        <f>D6+D7</f>
        <v>107188</v>
      </c>
      <c r="E5" s="7">
        <f>E6+E7</f>
        <v>117052</v>
      </c>
      <c r="F5" s="43">
        <f>E5/B5*100</f>
        <v>100.95389232918772</v>
      </c>
      <c r="G5" s="8">
        <f>G6+G7</f>
        <v>109383</v>
      </c>
      <c r="H5" s="8">
        <f>H6+H7</f>
        <v>7669</v>
      </c>
      <c r="I5" s="13">
        <f t="shared" ref="I5:I28" si="0">H5/G5*100</f>
        <v>7.0111443277291716</v>
      </c>
    </row>
    <row r="6" spans="1:9" ht="24" customHeight="1" x14ac:dyDescent="0.15">
      <c r="A6" s="9" t="s">
        <v>102</v>
      </c>
      <c r="B6" s="7">
        <f>SUM(B8:B11,B12:B21)</f>
        <v>99937</v>
      </c>
      <c r="C6" s="7">
        <f>SUM(C8:C11,C12:C21)</f>
        <v>9315</v>
      </c>
      <c r="D6" s="7">
        <f>SUM(D8:D11,D12:D21)</f>
        <v>88232</v>
      </c>
      <c r="E6" s="7">
        <f>SUM(E8:E11,E12:E21)</f>
        <v>97547</v>
      </c>
      <c r="F6" s="43">
        <f t="shared" ref="F6:F28" si="1">E6/B6*100</f>
        <v>97.608493350811017</v>
      </c>
      <c r="G6" s="8">
        <f>G8+G9+G10+G11+G12+G13+G14+G15+G16+G17+G19+G20+G18+G21</f>
        <v>92392</v>
      </c>
      <c r="H6" s="8">
        <f>H8+H9+H10+H11+H12+H13+H14+H15+H16+H17+H19+H20+H18+H21</f>
        <v>5155</v>
      </c>
      <c r="I6" s="13">
        <f t="shared" si="0"/>
        <v>5.5794874015066238</v>
      </c>
    </row>
    <row r="7" spans="1:9" ht="24" customHeight="1" x14ac:dyDescent="0.15">
      <c r="A7" s="9" t="s">
        <v>103</v>
      </c>
      <c r="B7" s="7">
        <f>SUM(B22,B23,B24,B26,B27)</f>
        <v>16009</v>
      </c>
      <c r="C7" s="7">
        <f>SUM(C22,C23,C24,C26,C27,C29)</f>
        <v>549</v>
      </c>
      <c r="D7" s="7">
        <f>SUM(D22,D23,D24,D26,D27,D29)</f>
        <v>18956</v>
      </c>
      <c r="E7" s="7">
        <f>SUM(E22,E23,E24,E26,E27,E29)</f>
        <v>19505</v>
      </c>
      <c r="F7" s="43">
        <f t="shared" si="1"/>
        <v>121.83771628458993</v>
      </c>
      <c r="G7" s="7">
        <f>SUM(G22:G27)</f>
        <v>16991</v>
      </c>
      <c r="H7" s="7">
        <f>SUM(H22:H27,H29)</f>
        <v>2514</v>
      </c>
      <c r="I7" s="13">
        <f t="shared" si="0"/>
        <v>14.796068506856571</v>
      </c>
    </row>
    <row r="8" spans="1:9" ht="24" customHeight="1" x14ac:dyDescent="0.15">
      <c r="A8" s="9" t="s">
        <v>104</v>
      </c>
      <c r="B8" s="7">
        <v>41024</v>
      </c>
      <c r="C8" s="7">
        <f t="shared" ref="C8:C29" si="2">(E8-D8)</f>
        <v>4576</v>
      </c>
      <c r="D8" s="7">
        <v>34697</v>
      </c>
      <c r="E8" s="7">
        <v>39273</v>
      </c>
      <c r="F8" s="43">
        <f t="shared" si="1"/>
        <v>95.731766770670816</v>
      </c>
      <c r="G8" s="7">
        <v>37205</v>
      </c>
      <c r="H8" s="8">
        <f>E8-G8</f>
        <v>2068</v>
      </c>
      <c r="I8" s="13">
        <f t="shared" si="0"/>
        <v>5.5583926891546831</v>
      </c>
    </row>
    <row r="9" spans="1:9" ht="24" customHeight="1" x14ac:dyDescent="0.15">
      <c r="A9" s="9" t="s">
        <v>105</v>
      </c>
      <c r="B9" s="7">
        <v>12557</v>
      </c>
      <c r="C9" s="7">
        <f t="shared" si="2"/>
        <v>749</v>
      </c>
      <c r="D9" s="7">
        <v>7554</v>
      </c>
      <c r="E9" s="7">
        <v>8303</v>
      </c>
      <c r="F9" s="43">
        <f t="shared" si="1"/>
        <v>66.122481484430992</v>
      </c>
      <c r="G9" s="7">
        <v>10464</v>
      </c>
      <c r="H9" s="8">
        <f t="shared" ref="H9:H29" si="3">E9-G9</f>
        <v>-2161</v>
      </c>
      <c r="I9" s="13">
        <f t="shared" si="0"/>
        <v>-20.651758409785934</v>
      </c>
    </row>
    <row r="10" spans="1:9" ht="24" customHeight="1" x14ac:dyDescent="0.15">
      <c r="A10" s="9" t="s">
        <v>106</v>
      </c>
      <c r="B10" s="7">
        <v>4788</v>
      </c>
      <c r="C10" s="7">
        <f t="shared" si="2"/>
        <v>518</v>
      </c>
      <c r="D10" s="7">
        <v>4667</v>
      </c>
      <c r="E10" s="7">
        <v>5185</v>
      </c>
      <c r="F10" s="43">
        <f t="shared" si="1"/>
        <v>108.29156223893067</v>
      </c>
      <c r="G10" s="7">
        <v>4353</v>
      </c>
      <c r="H10" s="8">
        <f t="shared" si="3"/>
        <v>832</v>
      </c>
      <c r="I10" s="13">
        <f t="shared" si="0"/>
        <v>19.113255226280724</v>
      </c>
    </row>
    <row r="11" spans="1:9" ht="24" customHeight="1" x14ac:dyDescent="0.15">
      <c r="A11" s="9" t="s">
        <v>107</v>
      </c>
      <c r="B11" s="7">
        <v>36</v>
      </c>
      <c r="C11" s="7">
        <f t="shared" si="2"/>
        <v>0</v>
      </c>
      <c r="D11" s="7">
        <v>55</v>
      </c>
      <c r="E11" s="7">
        <v>55</v>
      </c>
      <c r="F11" s="43">
        <f t="shared" si="1"/>
        <v>152.77777777777777</v>
      </c>
      <c r="G11" s="7">
        <v>33</v>
      </c>
      <c r="H11" s="8">
        <f t="shared" si="3"/>
        <v>22</v>
      </c>
      <c r="I11" s="13">
        <f t="shared" si="0"/>
        <v>66.666666666666657</v>
      </c>
    </row>
    <row r="12" spans="1:9" ht="24" customHeight="1" x14ac:dyDescent="0.15">
      <c r="A12" s="9" t="s">
        <v>108</v>
      </c>
      <c r="B12" s="7">
        <v>6765</v>
      </c>
      <c r="C12" s="7">
        <f t="shared" si="2"/>
        <v>759</v>
      </c>
      <c r="D12" s="7">
        <v>5793</v>
      </c>
      <c r="E12" s="7">
        <v>6552</v>
      </c>
      <c r="F12" s="43">
        <f t="shared" si="1"/>
        <v>96.851441241685137</v>
      </c>
      <c r="G12" s="7">
        <v>6150</v>
      </c>
      <c r="H12" s="8">
        <f t="shared" si="3"/>
        <v>402</v>
      </c>
      <c r="I12" s="13">
        <f t="shared" si="0"/>
        <v>6.536585365853659</v>
      </c>
    </row>
    <row r="13" spans="1:9" ht="24" customHeight="1" x14ac:dyDescent="0.15">
      <c r="A13" s="9" t="s">
        <v>109</v>
      </c>
      <c r="B13" s="7">
        <v>10358</v>
      </c>
      <c r="C13" s="7">
        <f t="shared" si="2"/>
        <v>585</v>
      </c>
      <c r="D13" s="7">
        <v>9942</v>
      </c>
      <c r="E13" s="7">
        <v>10527</v>
      </c>
      <c r="F13" s="43">
        <f t="shared" si="1"/>
        <v>101.63158910986677</v>
      </c>
      <c r="G13" s="7">
        <v>9416</v>
      </c>
      <c r="H13" s="8">
        <f t="shared" si="3"/>
        <v>1111</v>
      </c>
      <c r="I13" s="13">
        <f t="shared" si="0"/>
        <v>11.799065420560748</v>
      </c>
    </row>
    <row r="14" spans="1:9" ht="24" customHeight="1" x14ac:dyDescent="0.15">
      <c r="A14" s="9" t="s">
        <v>110</v>
      </c>
      <c r="B14" s="7">
        <v>2536</v>
      </c>
      <c r="C14" s="7">
        <f t="shared" si="2"/>
        <v>25</v>
      </c>
      <c r="D14" s="7">
        <v>2423</v>
      </c>
      <c r="E14" s="7">
        <v>2448</v>
      </c>
      <c r="F14" s="43">
        <f t="shared" si="1"/>
        <v>96.529968454258679</v>
      </c>
      <c r="G14" s="7">
        <v>2305</v>
      </c>
      <c r="H14" s="8">
        <f t="shared" si="3"/>
        <v>143</v>
      </c>
      <c r="I14" s="13">
        <f t="shared" si="0"/>
        <v>6.2039045553145336</v>
      </c>
    </row>
    <row r="15" spans="1:9" ht="24" customHeight="1" x14ac:dyDescent="0.15">
      <c r="A15" s="9" t="s">
        <v>111</v>
      </c>
      <c r="B15" s="7">
        <v>3547</v>
      </c>
      <c r="C15" s="7">
        <f t="shared" si="2"/>
        <v>401</v>
      </c>
      <c r="D15" s="7">
        <v>3261</v>
      </c>
      <c r="E15" s="7">
        <v>3662</v>
      </c>
      <c r="F15" s="43">
        <f t="shared" si="1"/>
        <v>103.24217648717226</v>
      </c>
      <c r="G15" s="7">
        <v>3225</v>
      </c>
      <c r="H15" s="8">
        <f t="shared" si="3"/>
        <v>437</v>
      </c>
      <c r="I15" s="13">
        <f t="shared" si="0"/>
        <v>13.550387596899224</v>
      </c>
    </row>
    <row r="16" spans="1:9" ht="24" customHeight="1" x14ac:dyDescent="0.15">
      <c r="A16" s="9" t="s">
        <v>112</v>
      </c>
      <c r="B16" s="7">
        <v>5563</v>
      </c>
      <c r="C16" s="7">
        <f t="shared" si="2"/>
        <v>313</v>
      </c>
      <c r="D16" s="7">
        <v>5175</v>
      </c>
      <c r="E16" s="7">
        <v>5488</v>
      </c>
      <c r="F16" s="43">
        <f t="shared" si="1"/>
        <v>98.651806579183898</v>
      </c>
      <c r="G16" s="7">
        <v>5435</v>
      </c>
      <c r="H16" s="8">
        <f t="shared" si="3"/>
        <v>53</v>
      </c>
      <c r="I16" s="13">
        <f t="shared" si="0"/>
        <v>0.97516099356025765</v>
      </c>
    </row>
    <row r="17" spans="1:9" ht="24" customHeight="1" x14ac:dyDescent="0.15">
      <c r="A17" s="9" t="s">
        <v>113</v>
      </c>
      <c r="B17" s="7">
        <v>11522</v>
      </c>
      <c r="C17" s="7">
        <f t="shared" si="2"/>
        <v>976</v>
      </c>
      <c r="D17" s="7">
        <v>9332</v>
      </c>
      <c r="E17" s="7">
        <v>10308</v>
      </c>
      <c r="F17" s="43">
        <f t="shared" si="1"/>
        <v>89.463634785627505</v>
      </c>
      <c r="G17" s="7">
        <v>11757</v>
      </c>
      <c r="H17" s="8">
        <f t="shared" si="3"/>
        <v>-1449</v>
      </c>
      <c r="I17" s="13">
        <f t="shared" si="0"/>
        <v>-12.324572595049757</v>
      </c>
    </row>
    <row r="18" spans="1:9" ht="24" customHeight="1" x14ac:dyDescent="0.15">
      <c r="A18" s="9" t="s">
        <v>114</v>
      </c>
      <c r="B18" s="7">
        <v>6</v>
      </c>
      <c r="C18" s="7">
        <f t="shared" si="2"/>
        <v>0</v>
      </c>
      <c r="D18" s="7">
        <v>412</v>
      </c>
      <c r="E18" s="7">
        <v>412</v>
      </c>
      <c r="F18" s="43">
        <f t="shared" si="1"/>
        <v>6866.666666666667</v>
      </c>
      <c r="G18" s="7">
        <v>5</v>
      </c>
      <c r="H18" s="8">
        <f t="shared" si="3"/>
        <v>407</v>
      </c>
      <c r="I18" s="13">
        <f t="shared" si="0"/>
        <v>8140.0000000000009</v>
      </c>
    </row>
    <row r="19" spans="1:9" ht="24" customHeight="1" x14ac:dyDescent="0.15">
      <c r="A19" s="9" t="s">
        <v>115</v>
      </c>
      <c r="B19" s="7">
        <v>1214</v>
      </c>
      <c r="C19" s="7">
        <f t="shared" si="2"/>
        <v>412</v>
      </c>
      <c r="D19" s="7">
        <v>4807</v>
      </c>
      <c r="E19" s="7">
        <v>5219</v>
      </c>
      <c r="F19" s="43">
        <f t="shared" si="1"/>
        <v>429.90115321252063</v>
      </c>
      <c r="G19" s="7">
        <v>1922</v>
      </c>
      <c r="H19" s="8">
        <f t="shared" si="3"/>
        <v>3297</v>
      </c>
      <c r="I19" s="13">
        <f t="shared" si="0"/>
        <v>171.54006243496357</v>
      </c>
    </row>
    <row r="20" spans="1:9" ht="24" customHeight="1" x14ac:dyDescent="0.15">
      <c r="A20" s="9" t="s">
        <v>116</v>
      </c>
      <c r="B20" s="7">
        <v>21</v>
      </c>
      <c r="C20" s="7">
        <f t="shared" si="2"/>
        <v>0</v>
      </c>
      <c r="D20" s="7">
        <v>15</v>
      </c>
      <c r="E20" s="7">
        <v>15</v>
      </c>
      <c r="F20" s="43">
        <f t="shared" si="1"/>
        <v>71.428571428571431</v>
      </c>
      <c r="G20" s="7">
        <v>19</v>
      </c>
      <c r="H20" s="8">
        <f t="shared" si="3"/>
        <v>-4</v>
      </c>
      <c r="I20" s="13">
        <f t="shared" si="0"/>
        <v>-21.052631578947366</v>
      </c>
    </row>
    <row r="21" spans="1:9" ht="24" customHeight="1" x14ac:dyDescent="0.15">
      <c r="A21" s="9" t="s">
        <v>117</v>
      </c>
      <c r="B21" s="7"/>
      <c r="C21" s="7">
        <f t="shared" si="2"/>
        <v>1</v>
      </c>
      <c r="D21" s="7">
        <v>99</v>
      </c>
      <c r="E21" s="7">
        <v>100</v>
      </c>
      <c r="F21" s="43"/>
      <c r="G21" s="7">
        <v>103</v>
      </c>
      <c r="H21" s="8">
        <f t="shared" si="3"/>
        <v>-3</v>
      </c>
      <c r="I21" s="13">
        <f t="shared" si="0"/>
        <v>-2.912621359223301</v>
      </c>
    </row>
    <row r="22" spans="1:9" ht="24" customHeight="1" x14ac:dyDescent="0.15">
      <c r="A22" s="9" t="s">
        <v>118</v>
      </c>
      <c r="B22" s="7">
        <v>3960</v>
      </c>
      <c r="C22" s="7">
        <f t="shared" si="2"/>
        <v>354</v>
      </c>
      <c r="D22" s="7">
        <v>3561</v>
      </c>
      <c r="E22" s="7">
        <v>3915</v>
      </c>
      <c r="F22" s="43">
        <f t="shared" si="1"/>
        <v>98.86363636363636</v>
      </c>
      <c r="G22" s="7">
        <v>3625</v>
      </c>
      <c r="H22" s="8">
        <f t="shared" si="3"/>
        <v>290</v>
      </c>
      <c r="I22" s="13">
        <f t="shared" si="0"/>
        <v>8</v>
      </c>
    </row>
    <row r="23" spans="1:9" ht="24" customHeight="1" x14ac:dyDescent="0.15">
      <c r="A23" s="10" t="s">
        <v>119</v>
      </c>
      <c r="B23" s="7">
        <v>8949</v>
      </c>
      <c r="C23" s="7">
        <f t="shared" si="2"/>
        <v>15</v>
      </c>
      <c r="D23" s="7">
        <v>12115</v>
      </c>
      <c r="E23" s="7">
        <v>12130</v>
      </c>
      <c r="F23" s="43">
        <f t="shared" si="1"/>
        <v>135.54587104704436</v>
      </c>
      <c r="G23" s="7">
        <v>9773</v>
      </c>
      <c r="H23" s="8">
        <f t="shared" si="3"/>
        <v>2357</v>
      </c>
      <c r="I23" s="13">
        <f t="shared" si="0"/>
        <v>24.117466489307272</v>
      </c>
    </row>
    <row r="24" spans="1:9" ht="24" customHeight="1" x14ac:dyDescent="0.15">
      <c r="A24" s="10" t="s">
        <v>120</v>
      </c>
      <c r="B24" s="7">
        <v>2900</v>
      </c>
      <c r="C24" s="7">
        <f t="shared" si="2"/>
        <v>48</v>
      </c>
      <c r="D24" s="7">
        <v>2807</v>
      </c>
      <c r="E24" s="7">
        <v>2855</v>
      </c>
      <c r="F24" s="43">
        <f t="shared" si="1"/>
        <v>98.448275862068968</v>
      </c>
      <c r="G24" s="7">
        <v>3264</v>
      </c>
      <c r="H24" s="8">
        <f t="shared" si="3"/>
        <v>-409</v>
      </c>
      <c r="I24" s="13">
        <f t="shared" si="0"/>
        <v>-12.530637254901961</v>
      </c>
    </row>
    <row r="25" spans="1:9" ht="24" hidden="1" customHeight="1" x14ac:dyDescent="0.15">
      <c r="A25" s="10" t="s">
        <v>121</v>
      </c>
      <c r="B25" s="7"/>
      <c r="C25" s="7">
        <f t="shared" si="2"/>
        <v>0</v>
      </c>
      <c r="D25" s="7"/>
      <c r="E25" s="7"/>
      <c r="F25" s="43" t="e">
        <f t="shared" si="1"/>
        <v>#DIV/0!</v>
      </c>
      <c r="G25" s="7"/>
      <c r="H25" s="8">
        <f t="shared" si="3"/>
        <v>0</v>
      </c>
      <c r="I25" s="13" t="e">
        <f t="shared" si="0"/>
        <v>#DIV/0!</v>
      </c>
    </row>
    <row r="26" spans="1:9" ht="34.5" customHeight="1" x14ac:dyDescent="0.15">
      <c r="A26" s="11" t="s">
        <v>122</v>
      </c>
      <c r="B26" s="7">
        <v>200</v>
      </c>
      <c r="C26" s="7">
        <f t="shared" si="2"/>
        <v>132</v>
      </c>
      <c r="D26" s="7">
        <v>428</v>
      </c>
      <c r="E26" s="7">
        <v>560</v>
      </c>
      <c r="F26" s="43">
        <f t="shared" si="1"/>
        <v>280</v>
      </c>
      <c r="G26" s="7">
        <v>329</v>
      </c>
      <c r="H26" s="8">
        <f t="shared" si="3"/>
        <v>231</v>
      </c>
      <c r="I26" s="13">
        <f t="shared" si="0"/>
        <v>70.212765957446805</v>
      </c>
    </row>
    <row r="27" spans="1:9" ht="24" hidden="1" customHeight="1" x14ac:dyDescent="0.15">
      <c r="A27" s="10" t="s">
        <v>123</v>
      </c>
      <c r="B27" s="7"/>
      <c r="C27" s="7">
        <f t="shared" si="2"/>
        <v>0</v>
      </c>
      <c r="D27" s="7"/>
      <c r="E27" s="7"/>
      <c r="F27" s="43" t="e">
        <f t="shared" si="1"/>
        <v>#DIV/0!</v>
      </c>
      <c r="G27" s="47">
        <f>E27</f>
        <v>0</v>
      </c>
      <c r="H27" s="8">
        <f t="shared" si="3"/>
        <v>0</v>
      </c>
      <c r="I27" s="13" t="e">
        <f t="shared" si="0"/>
        <v>#DIV/0!</v>
      </c>
    </row>
    <row r="28" spans="1:9" ht="24" hidden="1" customHeight="1" x14ac:dyDescent="0.15">
      <c r="A28" s="10" t="s">
        <v>124</v>
      </c>
      <c r="B28" s="7"/>
      <c r="C28" s="7">
        <f t="shared" si="2"/>
        <v>0</v>
      </c>
      <c r="D28" s="7"/>
      <c r="E28" s="7"/>
      <c r="F28" s="43" t="e">
        <f t="shared" si="1"/>
        <v>#DIV/0!</v>
      </c>
      <c r="G28" s="47">
        <f>E28</f>
        <v>0</v>
      </c>
      <c r="H28" s="8">
        <f t="shared" si="3"/>
        <v>0</v>
      </c>
      <c r="I28" s="13" t="e">
        <f t="shared" si="0"/>
        <v>#DIV/0!</v>
      </c>
    </row>
    <row r="29" spans="1:9" ht="20.25" customHeight="1" x14ac:dyDescent="0.15">
      <c r="A29" s="41" t="s">
        <v>137</v>
      </c>
      <c r="B29" s="41"/>
      <c r="C29" s="7">
        <f t="shared" si="2"/>
        <v>0</v>
      </c>
      <c r="D29" s="41">
        <v>45</v>
      </c>
      <c r="E29" s="41">
        <v>45</v>
      </c>
      <c r="F29" s="43"/>
      <c r="G29" s="41"/>
      <c r="H29" s="8">
        <f t="shared" si="3"/>
        <v>45</v>
      </c>
      <c r="I29" s="13"/>
    </row>
  </sheetData>
  <mergeCells count="9">
    <mergeCell ref="A1:I1"/>
    <mergeCell ref="H3:I3"/>
    <mergeCell ref="A3:A4"/>
    <mergeCell ref="B3:B4"/>
    <mergeCell ref="C3:C4"/>
    <mergeCell ref="D3:D4"/>
    <mergeCell ref="E3:E4"/>
    <mergeCell ref="F3:F4"/>
    <mergeCell ref="G3:G4"/>
  </mergeCells>
  <phoneticPr fontId="10" type="noConversion"/>
  <pageMargins left="0.51180555555555596" right="0.31388888888888899" top="0.94374999999999998" bottom="0.74791666666666701" header="0.31388888888888899" footer="0.313888888888888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2025-03-06T02:47:11Z</cp:lastPrinted>
  <dcterms:created xsi:type="dcterms:W3CDTF">2017-10-07T16:22:00Z</dcterms:created>
  <dcterms:modified xsi:type="dcterms:W3CDTF">2025-03-06T02:47:13Z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20E0D460715D415088B40A60F38ED4D0</vt:lpwstr>
  </property>
</Properties>
</file>